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Ryan\Downloads\"/>
    </mc:Choice>
  </mc:AlternateContent>
  <xr:revisionPtr revIDLastSave="0" documentId="13_ncr:1_{3E862BC8-6811-4220-89BA-A976D497A14B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Workings" sheetId="1" r:id="rId1"/>
    <sheet name="Manufactur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D23" i="2"/>
  <c r="D22" i="2"/>
  <c r="D19" i="2"/>
  <c r="D20" i="2"/>
  <c r="D18" i="2"/>
  <c r="D17" i="2"/>
  <c r="C17" i="2"/>
  <c r="C16" i="2"/>
  <c r="C15" i="2"/>
  <c r="D12" i="2"/>
  <c r="C12" i="2"/>
  <c r="E9" i="2"/>
  <c r="C126" i="1"/>
  <c r="H23" i="1"/>
  <c r="B5" i="1"/>
  <c r="B7" i="1" s="1"/>
  <c r="B108" i="1"/>
  <c r="A108" i="1"/>
  <c r="B109" i="1"/>
  <c r="E124" i="1"/>
  <c r="E125" i="1"/>
  <c r="E126" i="1" s="1"/>
  <c r="A120" i="1"/>
  <c r="E120" i="1"/>
  <c r="E121" i="1"/>
  <c r="A114" i="1"/>
  <c r="A115" i="1"/>
  <c r="A113" i="1"/>
  <c r="A116" i="1" s="1"/>
  <c r="B101" i="1"/>
  <c r="B102" i="1" s="1"/>
  <c r="B104" i="1" s="1"/>
  <c r="B28" i="1"/>
  <c r="B31" i="1" s="1"/>
  <c r="B23" i="1"/>
  <c r="D23" i="1" s="1"/>
  <c r="B19" i="1"/>
  <c r="B22" i="1" s="1"/>
  <c r="D22" i="1" s="1"/>
  <c r="D24" i="1" s="1"/>
  <c r="A89" i="1"/>
  <c r="C91" i="1" s="1"/>
  <c r="E91" i="1" s="1"/>
  <c r="C92" i="1"/>
  <c r="E92" i="1" s="1"/>
  <c r="B80" i="1"/>
  <c r="E78" i="1" s="1"/>
  <c r="E80" i="1" s="1"/>
  <c r="B69" i="1"/>
  <c r="B70" i="1" s="1"/>
  <c r="B74" i="1"/>
  <c r="B75" i="1" s="1"/>
  <c r="E73" i="1" s="1"/>
  <c r="E75" i="1" s="1"/>
  <c r="E74" i="1"/>
  <c r="B61" i="1"/>
  <c r="B63" i="1"/>
  <c r="B8" i="1" s="1"/>
  <c r="D34" i="1"/>
  <c r="E34" i="1"/>
  <c r="D35" i="1"/>
  <c r="D36" i="1" s="1"/>
  <c r="E33" i="1"/>
  <c r="C35" i="1"/>
  <c r="C36" i="1" s="1"/>
  <c r="C37" i="1" s="1"/>
  <c r="H53" i="1"/>
  <c r="H55" i="1"/>
  <c r="F53" i="1"/>
  <c r="F54" i="1"/>
  <c r="F55" i="1" s="1"/>
  <c r="H42" i="1"/>
  <c r="F48" i="1" s="1"/>
  <c r="H50" i="1"/>
  <c r="H43" i="1"/>
  <c r="F45" i="1"/>
  <c r="H44" i="1" s="1"/>
  <c r="H45" i="1" s="1"/>
  <c r="B55" i="1"/>
  <c r="B56" i="1"/>
  <c r="B49" i="1"/>
  <c r="B50" i="1"/>
  <c r="B44" i="1"/>
  <c r="B14" i="1"/>
  <c r="G3" i="1"/>
  <c r="B97" i="1"/>
  <c r="B129" i="1" l="1"/>
  <c r="B130" i="1" s="1"/>
  <c r="B9" i="1"/>
  <c r="H24" i="1"/>
  <c r="E36" i="1"/>
  <c r="D37" i="1"/>
  <c r="F49" i="1"/>
  <c r="F50" i="1" s="1"/>
  <c r="E35" i="1"/>
  <c r="E39" i="1" l="1"/>
  <c r="D28" i="1" s="1"/>
  <c r="D38" i="1"/>
  <c r="E38" i="1" s="1"/>
  <c r="E37" i="1"/>
  <c r="H25" i="1" l="1"/>
  <c r="H26" i="1" s="1"/>
  <c r="D30" i="1"/>
  <c r="D31" i="1" l="1"/>
</calcChain>
</file>

<file path=xl/sharedStrings.xml><?xml version="1.0" encoding="utf-8"?>
<sst xmlns="http://schemas.openxmlformats.org/spreadsheetml/2006/main" count="179" uniqueCount="122">
  <si>
    <t>Working 1 - Closing Stock</t>
  </si>
  <si>
    <t>Finished goods</t>
  </si>
  <si>
    <t>Raw Materials</t>
  </si>
  <si>
    <t>Work in Progress</t>
  </si>
  <si>
    <t>Amount</t>
  </si>
  <si>
    <t>M RM</t>
  </si>
  <si>
    <t xml:space="preserve">M </t>
  </si>
  <si>
    <t>Less Damaged</t>
  </si>
  <si>
    <t>Add NRV</t>
  </si>
  <si>
    <t>Add S O R</t>
  </si>
  <si>
    <t>P &amp; L T</t>
  </si>
  <si>
    <t>Working 2 - Scrap Material</t>
  </si>
  <si>
    <t>Less Vehicle</t>
  </si>
  <si>
    <t>Working 3 - Value of P &amp; M</t>
  </si>
  <si>
    <t>Sold</t>
  </si>
  <si>
    <t>Working 4 - Depreciation P &amp; M</t>
  </si>
  <si>
    <t>Cost 01.01</t>
  </si>
  <si>
    <t>* 10% </t>
  </si>
  <si>
    <t>Acc Dep</t>
  </si>
  <si>
    <t>* 10% * 3/12</t>
  </si>
  <si>
    <t>M</t>
  </si>
  <si>
    <t>Thisa yr</t>
  </si>
  <si>
    <t>Working 5 - Profit/Loss of Sale of Machinery</t>
  </si>
  <si>
    <t>BS FA</t>
  </si>
  <si>
    <t>Disposal</t>
  </si>
  <si>
    <t>Vehicle</t>
  </si>
  <si>
    <t>Bank</t>
  </si>
  <si>
    <t>Loss</t>
  </si>
  <si>
    <t>01/07/2012 - 31/12/2012</t>
  </si>
  <si>
    <t>6/12 * 10% *</t>
  </si>
  <si>
    <t>01/01/2013 - 31/12/2013</t>
  </si>
  <si>
    <t>10% *</t>
  </si>
  <si>
    <t>01/01/2014 - 31/12/2014</t>
  </si>
  <si>
    <t>01/0-1/2015 - 31/12/2015</t>
  </si>
  <si>
    <t>01/01/2016 - 31/12/2016</t>
  </si>
  <si>
    <t>01/01/2017 - 31/03/20-17</t>
  </si>
  <si>
    <t>3/12 * 10% *</t>
  </si>
  <si>
    <t>Working 6 - General Factory Overheads (supence)</t>
  </si>
  <si>
    <t>Factory Exp</t>
  </si>
  <si>
    <t>PAYE</t>
  </si>
  <si>
    <t>Bal</t>
  </si>
  <si>
    <t>Disocunt</t>
  </si>
  <si>
    <t>Discount</t>
  </si>
  <si>
    <t>Bal c/d</t>
  </si>
  <si>
    <t>Working 7 - PAYE (suspence)</t>
  </si>
  <si>
    <t>Factory</t>
  </si>
  <si>
    <t>Suspencce</t>
  </si>
  <si>
    <t>BS CL</t>
  </si>
  <si>
    <t>Working 8 - Discount (Suspense)</t>
  </si>
  <si>
    <t>Suspense</t>
  </si>
  <si>
    <t>P &amp; L</t>
  </si>
  <si>
    <t>Working 9 - Finished Goods (Sale or Return)</t>
  </si>
  <si>
    <t>12000/120</t>
  </si>
  <si>
    <t>100*100</t>
  </si>
  <si>
    <t>SEE WORKING 1</t>
  </si>
  <si>
    <t>Working 10 - Sales (Sale or Return)</t>
  </si>
  <si>
    <t>Less S o R</t>
  </si>
  <si>
    <t>Working 11 - Debtors (Sale or Return)</t>
  </si>
  <si>
    <t>Cheque</t>
  </si>
  <si>
    <t>CA BS</t>
  </si>
  <si>
    <t>Workign 12 - Bank</t>
  </si>
  <si>
    <t>Income</t>
  </si>
  <si>
    <t>Also adjust the debtor figure (Increase )</t>
  </si>
  <si>
    <t>Working 13 - Advertising</t>
  </si>
  <si>
    <t>18 month campagin</t>
  </si>
  <si>
    <t>3600/18</t>
  </si>
  <si>
    <t>per month</t>
  </si>
  <si>
    <t>4 month sthis year</t>
  </si>
  <si>
    <t>* 4</t>
  </si>
  <si>
    <t>16 monts prepaid</t>
  </si>
  <si>
    <t>* 14</t>
  </si>
  <si>
    <t>BS CA</t>
  </si>
  <si>
    <t>Working 14 - Direct Wage</t>
  </si>
  <si>
    <t>Extention</t>
  </si>
  <si>
    <t>Working 15 -  Value of Buildings</t>
  </si>
  <si>
    <t>Labour</t>
  </si>
  <si>
    <t>Materials</t>
  </si>
  <si>
    <t>FA BS</t>
  </si>
  <si>
    <t>Working 16 - Purcahse of raw materials</t>
  </si>
  <si>
    <t>Working 16 - Investment income Due</t>
  </si>
  <si>
    <t>* 3% * 7/12</t>
  </si>
  <si>
    <t>Working 17 - Selling Expenses</t>
  </si>
  <si>
    <t>*3% * 3/12</t>
  </si>
  <si>
    <t>Working 18 - Debenture Interest Due</t>
  </si>
  <si>
    <t>01.01.2017 - 31.08.2017</t>
  </si>
  <si>
    <t>* 9% </t>
  </si>
  <si>
    <t>31.08.2017 - 31.12.2017</t>
  </si>
  <si>
    <t>* 9% * 4/12</t>
  </si>
  <si>
    <t>Working 19 - Provision for bad debts</t>
  </si>
  <si>
    <t>Debtors</t>
  </si>
  <si>
    <t>* 4%</t>
  </si>
  <si>
    <t>New</t>
  </si>
  <si>
    <t>P &amp; L /BS CA</t>
  </si>
  <si>
    <t>Stock of Raw Materials 01.01</t>
  </si>
  <si>
    <t>Add Purchases of Raw Materials (W16)</t>
  </si>
  <si>
    <t>Add Carriage on Raw Materials</t>
  </si>
  <si>
    <t>Less CL stock of Raw Materials </t>
  </si>
  <si>
    <t>Cost of Raw Material Consumed</t>
  </si>
  <si>
    <t>Direct Costs</t>
  </si>
  <si>
    <t>Hire of specalist equiptmnet</t>
  </si>
  <si>
    <t>Royalties</t>
  </si>
  <si>
    <t>PRIME COSTS</t>
  </si>
  <si>
    <t>Factory Overheads</t>
  </si>
  <si>
    <t>FACTORY COSTS</t>
  </si>
  <si>
    <t>Add WIP 01.01</t>
  </si>
  <si>
    <t>Less WIP 31.12</t>
  </si>
  <si>
    <t>Cost of Manufacture</t>
  </si>
  <si>
    <t>x</t>
  </si>
  <si>
    <t>(+) x</t>
  </si>
  <si>
    <t>(-) x</t>
  </si>
  <si>
    <t>Raw Material         Section</t>
  </si>
  <si>
    <t>Extra Items</t>
  </si>
  <si>
    <t>Direct Factory Wages</t>
  </si>
  <si>
    <t>FACTORY OVERHEADS</t>
  </si>
  <si>
    <t xml:space="preserve">General Factory Overheads </t>
  </si>
  <si>
    <t>Dep P &amp; M</t>
  </si>
  <si>
    <t xml:space="preserve">Loss on sale of Machinery </t>
  </si>
  <si>
    <t>Factory Costs</t>
  </si>
  <si>
    <t>Transfer this figure to P &amp; L</t>
  </si>
  <si>
    <t xml:space="preserve">Less Scrap </t>
  </si>
  <si>
    <t>Prime Costs</t>
  </si>
  <si>
    <t>Manufacturing Account of___________ for the year ended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</si>
</sst>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b/>
      <u/>
      <sz val="11"/>
      <color theme="1"/>
      <name val="Comic Sans MS"/>
      <family val="4"/>
    </font>
    <font>
      <sz val="11"/>
      <color theme="1"/>
      <name val="Comic Sans MS"/>
      <family val="4"/>
    </font>
    <font>
      <u/>
      <sz val="11"/>
      <color theme="1"/>
      <name val="Comic Sans MS"/>
      <family val="4"/>
    </font>
    <font>
      <b/>
      <sz val="11"/>
      <color rgb="FFFF0000"/>
      <name val="Comic Sans MS"/>
      <family val="4"/>
    </font>
    <font>
      <sz val="10"/>
      <color theme="1"/>
      <name val="Comic Sans MS"/>
      <family val="4"/>
    </font>
    <font>
      <b/>
      <sz val="9"/>
      <color theme="1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0" fontId="1" fillId="3" borderId="0" xfId="0" applyFont="1" applyFill="1" applyBorder="1"/>
    <xf numFmtId="0" fontId="0" fillId="3" borderId="0" xfId="0" applyFont="1" applyFill="1" applyBorder="1"/>
    <xf numFmtId="0" fontId="3" fillId="0" borderId="0" xfId="0" applyFont="1" applyAlignment="1"/>
    <xf numFmtId="0" fontId="3" fillId="0" borderId="3" xfId="0" applyFont="1" applyBorder="1" applyAlignment="1"/>
    <xf numFmtId="0" fontId="0" fillId="0" borderId="4" xfId="0" applyBorder="1"/>
    <xf numFmtId="0" fontId="3" fillId="0" borderId="0" xfId="0" applyFont="1" applyBorder="1" applyAlignment="1"/>
    <xf numFmtId="0" fontId="1" fillId="3" borderId="0" xfId="0" applyFont="1" applyFill="1"/>
    <xf numFmtId="0" fontId="1" fillId="3" borderId="3" xfId="0" applyFont="1" applyFill="1" applyBorder="1"/>
    <xf numFmtId="0" fontId="0" fillId="0" borderId="0" xfId="0" applyBorder="1" applyAlignment="1">
      <alignment horizontal="right"/>
    </xf>
    <xf numFmtId="0" fontId="0" fillId="3" borderId="0" xfId="0" applyFont="1" applyFill="1"/>
    <xf numFmtId="0" fontId="0" fillId="3" borderId="0" xfId="0" applyFont="1" applyFill="1" applyAlignment="1">
      <alignment horizontal="right"/>
    </xf>
    <xf numFmtId="0" fontId="0" fillId="3" borderId="1" xfId="0" applyFont="1" applyFill="1" applyBorder="1"/>
    <xf numFmtId="9" fontId="0" fillId="0" borderId="0" xfId="0" applyNumberFormat="1"/>
    <xf numFmtId="0" fontId="0" fillId="3" borderId="2" xfId="0" applyFont="1" applyFill="1" applyBorder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5" xfId="0" applyFont="1" applyBorder="1"/>
    <xf numFmtId="0" fontId="6" fillId="0" borderId="7" xfId="0" applyFont="1" applyBorder="1"/>
    <xf numFmtId="0" fontId="6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0" xfId="0" applyFont="1"/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vertical="center" textRotation="90" wrapText="1"/>
    </xf>
    <xf numFmtId="0" fontId="4" fillId="6" borderId="10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7" borderId="9" xfId="0" applyFont="1" applyFill="1" applyBorder="1" applyAlignment="1">
      <alignment horizontal="center" vertical="center" textRotation="90"/>
    </xf>
    <xf numFmtId="0" fontId="4" fillId="7" borderId="10" xfId="0" applyFont="1" applyFill="1" applyBorder="1" applyAlignment="1">
      <alignment horizontal="center" vertical="center" textRotation="90"/>
    </xf>
    <xf numFmtId="0" fontId="4" fillId="7" borderId="11" xfId="0" applyFont="1" applyFill="1" applyBorder="1" applyAlignment="1">
      <alignment horizontal="center" vertical="center" textRotation="90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5" borderId="9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0"/>
  <sheetViews>
    <sheetView topLeftCell="A55" workbookViewId="0">
      <selection activeCell="F63" sqref="F63"/>
    </sheetView>
  </sheetViews>
  <sheetFormatPr defaultRowHeight="15" x14ac:dyDescent="0.25"/>
  <cols>
    <col min="1" max="1" width="13.28515625" customWidth="1"/>
    <col min="3" max="3" width="11.7109375" customWidth="1"/>
    <col min="4" max="4" width="11.28515625" customWidth="1"/>
  </cols>
  <sheetData>
    <row r="1" spans="1:9" x14ac:dyDescent="0.25">
      <c r="A1" s="4" t="s">
        <v>0</v>
      </c>
    </row>
    <row r="2" spans="1:9" x14ac:dyDescent="0.25">
      <c r="A2" s="49" t="s">
        <v>1</v>
      </c>
      <c r="B2" s="49"/>
      <c r="D2" s="49" t="s">
        <v>2</v>
      </c>
      <c r="E2" s="49"/>
      <c r="G2" s="49" t="s">
        <v>3</v>
      </c>
      <c r="H2" s="49"/>
    </row>
    <row r="3" spans="1:9" x14ac:dyDescent="0.25">
      <c r="A3" t="s">
        <v>4</v>
      </c>
      <c r="B3">
        <v>65000</v>
      </c>
      <c r="D3" t="s">
        <v>4</v>
      </c>
      <c r="E3" s="3">
        <v>25100</v>
      </c>
      <c r="F3" t="s">
        <v>5</v>
      </c>
      <c r="G3" t="str">
        <f>D3</f>
        <v>Amount</v>
      </c>
      <c r="H3" s="2">
        <v>15400</v>
      </c>
      <c r="I3" t="s">
        <v>6</v>
      </c>
    </row>
    <row r="4" spans="1:9" x14ac:dyDescent="0.25">
      <c r="A4" t="s">
        <v>7</v>
      </c>
      <c r="B4">
        <v>5400</v>
      </c>
    </row>
    <row r="5" spans="1:9" x14ac:dyDescent="0.25">
      <c r="B5" s="5">
        <f>B3-B4</f>
        <v>59600</v>
      </c>
    </row>
    <row r="6" spans="1:9" x14ac:dyDescent="0.25">
      <c r="A6" t="s">
        <v>8</v>
      </c>
      <c r="B6">
        <v>3600</v>
      </c>
    </row>
    <row r="7" spans="1:9" x14ac:dyDescent="0.25">
      <c r="B7" s="22">
        <f>B5+B6</f>
        <v>63200</v>
      </c>
    </row>
    <row r="8" spans="1:9" x14ac:dyDescent="0.25">
      <c r="A8" t="s">
        <v>9</v>
      </c>
      <c r="B8" s="10">
        <f>B63</f>
        <v>10000</v>
      </c>
    </row>
    <row r="9" spans="1:9" x14ac:dyDescent="0.25">
      <c r="B9" s="3">
        <f>B7+B8</f>
        <v>73200</v>
      </c>
      <c r="C9" s="25" t="s">
        <v>10</v>
      </c>
    </row>
    <row r="10" spans="1:9" x14ac:dyDescent="0.25">
      <c r="B10" s="9"/>
    </row>
    <row r="11" spans="1:9" x14ac:dyDescent="0.25">
      <c r="A11" s="4" t="s">
        <v>11</v>
      </c>
      <c r="B11" s="9"/>
    </row>
    <row r="12" spans="1:9" x14ac:dyDescent="0.25">
      <c r="A12" t="s">
        <v>4</v>
      </c>
      <c r="B12" s="10">
        <v>5600</v>
      </c>
    </row>
    <row r="13" spans="1:9" x14ac:dyDescent="0.25">
      <c r="A13" t="s">
        <v>12</v>
      </c>
      <c r="B13" s="10">
        <v>2500</v>
      </c>
    </row>
    <row r="14" spans="1:9" x14ac:dyDescent="0.25">
      <c r="B14" s="3">
        <f>B12-B13</f>
        <v>3100</v>
      </c>
      <c r="C14" t="s">
        <v>6</v>
      </c>
    </row>
    <row r="15" spans="1:9" x14ac:dyDescent="0.25">
      <c r="B15" s="9"/>
    </row>
    <row r="16" spans="1:9" x14ac:dyDescent="0.25">
      <c r="A16" s="4" t="s">
        <v>13</v>
      </c>
      <c r="D16" s="9"/>
      <c r="E16" s="25"/>
    </row>
    <row r="17" spans="1:9" x14ac:dyDescent="0.25">
      <c r="A17" t="s">
        <v>4</v>
      </c>
      <c r="B17" s="10">
        <v>240000</v>
      </c>
      <c r="D17" s="9"/>
      <c r="E17" s="25"/>
    </row>
    <row r="18" spans="1:9" x14ac:dyDescent="0.25">
      <c r="A18" t="s">
        <v>14</v>
      </c>
      <c r="B18" s="10">
        <v>16000</v>
      </c>
      <c r="D18" s="15"/>
    </row>
    <row r="19" spans="1:9" x14ac:dyDescent="0.25">
      <c r="B19" s="3">
        <f>B17-B18</f>
        <v>224000</v>
      </c>
      <c r="D19" s="15"/>
    </row>
    <row r="20" spans="1:9" x14ac:dyDescent="0.25">
      <c r="B20" s="10"/>
      <c r="D20" s="15"/>
    </row>
    <row r="21" spans="1:9" x14ac:dyDescent="0.25">
      <c r="A21" s="4" t="s">
        <v>15</v>
      </c>
    </row>
    <row r="22" spans="1:9" x14ac:dyDescent="0.25">
      <c r="A22" t="s">
        <v>16</v>
      </c>
      <c r="B22" s="10">
        <f>B19</f>
        <v>224000</v>
      </c>
      <c r="C22" t="s">
        <v>17</v>
      </c>
      <c r="D22">
        <f>B22*0.1</f>
        <v>22400</v>
      </c>
      <c r="G22" s="49" t="s">
        <v>18</v>
      </c>
      <c r="H22" s="49"/>
    </row>
    <row r="23" spans="1:9" x14ac:dyDescent="0.25">
      <c r="A23" t="s">
        <v>14</v>
      </c>
      <c r="B23" s="10">
        <f>B18</f>
        <v>16000</v>
      </c>
      <c r="C23" t="s">
        <v>19</v>
      </c>
      <c r="D23">
        <f>SUM((B23*0.1)*3)/12</f>
        <v>400</v>
      </c>
      <c r="G23" t="s">
        <v>4</v>
      </c>
      <c r="H23">
        <f>240000-185000</f>
        <v>55000</v>
      </c>
    </row>
    <row r="24" spans="1:9" x14ac:dyDescent="0.25">
      <c r="B24" s="10"/>
      <c r="D24" s="3">
        <f>D22+D23</f>
        <v>22800</v>
      </c>
      <c r="E24" s="25" t="s">
        <v>20</v>
      </c>
      <c r="G24" t="s">
        <v>21</v>
      </c>
      <c r="H24">
        <f>D24</f>
        <v>22800</v>
      </c>
    </row>
    <row r="25" spans="1:9" x14ac:dyDescent="0.25">
      <c r="B25" s="10"/>
      <c r="D25" s="9"/>
      <c r="E25" s="25"/>
      <c r="G25" t="s">
        <v>14</v>
      </c>
      <c r="H25">
        <f>D28</f>
        <v>7600</v>
      </c>
    </row>
    <row r="26" spans="1:9" x14ac:dyDescent="0.25">
      <c r="A26" s="1" t="s">
        <v>22</v>
      </c>
      <c r="B26" s="10"/>
      <c r="D26" s="15"/>
      <c r="H26" s="3">
        <f>SUM(H23+H24)-H25</f>
        <v>70200</v>
      </c>
      <c r="I26" t="s">
        <v>23</v>
      </c>
    </row>
    <row r="27" spans="1:9" x14ac:dyDescent="0.25">
      <c r="A27" s="6"/>
      <c r="B27" s="52" t="s">
        <v>24</v>
      </c>
      <c r="C27" s="52"/>
      <c r="D27" s="16"/>
    </row>
    <row r="28" spans="1:9" x14ac:dyDescent="0.25">
      <c r="A28" t="s">
        <v>25</v>
      </c>
      <c r="B28" s="10">
        <f>B23</f>
        <v>16000</v>
      </c>
      <c r="C28" s="13" t="s">
        <v>18</v>
      </c>
      <c r="D28" s="18">
        <f>E39</f>
        <v>7600</v>
      </c>
    </row>
    <row r="29" spans="1:9" x14ac:dyDescent="0.25">
      <c r="B29" s="10"/>
      <c r="C29" s="13" t="s">
        <v>26</v>
      </c>
      <c r="D29" s="19">
        <v>2500</v>
      </c>
    </row>
    <row r="30" spans="1:9" x14ac:dyDescent="0.25">
      <c r="B30" s="10"/>
      <c r="C30" s="13" t="s">
        <v>27</v>
      </c>
      <c r="D30" s="2">
        <f>B31-D28-D29</f>
        <v>5900</v>
      </c>
      <c r="E30" s="25" t="s">
        <v>20</v>
      </c>
    </row>
    <row r="31" spans="1:9" x14ac:dyDescent="0.25">
      <c r="B31" s="20">
        <f>B28</f>
        <v>16000</v>
      </c>
      <c r="C31" s="13"/>
      <c r="D31" s="20">
        <f>D28+D29+D30</f>
        <v>16000</v>
      </c>
    </row>
    <row r="32" spans="1:9" x14ac:dyDescent="0.25">
      <c r="C32" s="13"/>
    </row>
    <row r="33" spans="1:8" x14ac:dyDescent="0.25">
      <c r="A33" t="s">
        <v>28</v>
      </c>
      <c r="C33" s="17" t="s">
        <v>29</v>
      </c>
      <c r="D33">
        <v>16000</v>
      </c>
      <c r="E33">
        <f>SUM((16000*0.1)*6)/12</f>
        <v>800</v>
      </c>
    </row>
    <row r="34" spans="1:8" x14ac:dyDescent="0.25">
      <c r="A34" t="s">
        <v>30</v>
      </c>
      <c r="C34" s="17" t="s">
        <v>31</v>
      </c>
      <c r="D34">
        <f>D33</f>
        <v>16000</v>
      </c>
      <c r="E34">
        <f>D34*0.1</f>
        <v>1600</v>
      </c>
    </row>
    <row r="35" spans="1:8" x14ac:dyDescent="0.25">
      <c r="A35" t="s">
        <v>32</v>
      </c>
      <c r="C35" s="17" t="str">
        <f>C34</f>
        <v>10% *</v>
      </c>
      <c r="D35">
        <f>D34</f>
        <v>16000</v>
      </c>
      <c r="E35">
        <f t="shared" ref="E35:E37" si="0">D35*0.1</f>
        <v>1600</v>
      </c>
    </row>
    <row r="36" spans="1:8" x14ac:dyDescent="0.25">
      <c r="A36" t="s">
        <v>33</v>
      </c>
      <c r="C36" s="17" t="str">
        <f>C35</f>
        <v>10% *</v>
      </c>
      <c r="D36" s="8">
        <f>D35</f>
        <v>16000</v>
      </c>
      <c r="E36">
        <f t="shared" si="0"/>
        <v>1600</v>
      </c>
    </row>
    <row r="37" spans="1:8" x14ac:dyDescent="0.25">
      <c r="A37" t="s">
        <v>34</v>
      </c>
      <c r="C37" s="17" t="str">
        <f>C36</f>
        <v>10% *</v>
      </c>
      <c r="D37" s="17">
        <f>D36</f>
        <v>16000</v>
      </c>
      <c r="E37">
        <f t="shared" si="0"/>
        <v>1600</v>
      </c>
    </row>
    <row r="38" spans="1:8" x14ac:dyDescent="0.25">
      <c r="A38" t="s">
        <v>35</v>
      </c>
      <c r="C38" s="17" t="s">
        <v>36</v>
      </c>
      <c r="D38" s="8">
        <f>D37</f>
        <v>16000</v>
      </c>
      <c r="E38">
        <f>SUM((D38*0.1)*3)/12</f>
        <v>400</v>
      </c>
    </row>
    <row r="39" spans="1:8" x14ac:dyDescent="0.25">
      <c r="C39" s="17"/>
      <c r="D39" s="8"/>
      <c r="E39">
        <f>SUM(E33:E38)</f>
        <v>7600</v>
      </c>
    </row>
    <row r="40" spans="1:8" x14ac:dyDescent="0.25">
      <c r="A40" s="4" t="s">
        <v>37</v>
      </c>
    </row>
    <row r="41" spans="1:8" x14ac:dyDescent="0.25">
      <c r="A41" t="s">
        <v>4</v>
      </c>
      <c r="B41">
        <v>75100</v>
      </c>
      <c r="D41" s="11"/>
      <c r="E41" s="12"/>
      <c r="F41" s="50" t="s">
        <v>38</v>
      </c>
      <c r="G41" s="50"/>
      <c r="H41" s="12"/>
    </row>
    <row r="42" spans="1:8" x14ac:dyDescent="0.25">
      <c r="A42" t="s">
        <v>39</v>
      </c>
      <c r="B42">
        <v>3000</v>
      </c>
      <c r="E42" t="s">
        <v>40</v>
      </c>
      <c r="F42">
        <v>75100</v>
      </c>
      <c r="G42" s="13" t="s">
        <v>39</v>
      </c>
      <c r="H42">
        <f>B42</f>
        <v>3000</v>
      </c>
    </row>
    <row r="43" spans="1:8" x14ac:dyDescent="0.25">
      <c r="A43" t="s">
        <v>41</v>
      </c>
      <c r="B43">
        <v>1150</v>
      </c>
      <c r="G43" s="13" t="s">
        <v>42</v>
      </c>
      <c r="H43">
        <f>B43</f>
        <v>1150</v>
      </c>
    </row>
    <row r="44" spans="1:8" x14ac:dyDescent="0.25">
      <c r="B44" s="3">
        <f>B41-B42-B43</f>
        <v>70950</v>
      </c>
      <c r="C44" s="25" t="s">
        <v>6</v>
      </c>
      <c r="G44" s="13" t="s">
        <v>43</v>
      </c>
      <c r="H44">
        <f>F45-H42-H43</f>
        <v>70950</v>
      </c>
    </row>
    <row r="45" spans="1:8" x14ac:dyDescent="0.25">
      <c r="F45" s="7">
        <f>F42</f>
        <v>75100</v>
      </c>
      <c r="G45" s="13"/>
      <c r="H45" s="7">
        <f>H42+H43+H44</f>
        <v>75100</v>
      </c>
    </row>
    <row r="46" spans="1:8" x14ac:dyDescent="0.25">
      <c r="A46" s="4" t="s">
        <v>44</v>
      </c>
      <c r="E46" s="14"/>
      <c r="F46" s="51"/>
      <c r="G46" s="51"/>
      <c r="H46" s="14"/>
    </row>
    <row r="47" spans="1:8" x14ac:dyDescent="0.25">
      <c r="A47" s="49" t="s">
        <v>39</v>
      </c>
      <c r="B47" s="49"/>
      <c r="E47" s="12"/>
      <c r="F47" s="50" t="s">
        <v>39</v>
      </c>
      <c r="G47" s="50"/>
      <c r="H47" s="12"/>
    </row>
    <row r="48" spans="1:8" x14ac:dyDescent="0.25">
      <c r="A48" t="s">
        <v>4</v>
      </c>
      <c r="B48">
        <v>80000</v>
      </c>
      <c r="E48" t="s">
        <v>45</v>
      </c>
      <c r="F48">
        <f>H42</f>
        <v>3000</v>
      </c>
      <c r="G48" s="13" t="s">
        <v>40</v>
      </c>
      <c r="H48">
        <v>80000</v>
      </c>
    </row>
    <row r="49" spans="1:8" x14ac:dyDescent="0.25">
      <c r="A49" t="s">
        <v>46</v>
      </c>
      <c r="B49">
        <f>B42</f>
        <v>3000</v>
      </c>
      <c r="E49" t="s">
        <v>43</v>
      </c>
      <c r="F49">
        <f>H48-F48</f>
        <v>77000</v>
      </c>
      <c r="G49" s="13"/>
    </row>
    <row r="50" spans="1:8" x14ac:dyDescent="0.25">
      <c r="B50" s="3">
        <f>B48-B49</f>
        <v>77000</v>
      </c>
      <c r="C50" s="25" t="s">
        <v>47</v>
      </c>
      <c r="F50" s="7">
        <f>F48+F49</f>
        <v>80000</v>
      </c>
      <c r="G50" s="13"/>
      <c r="H50" s="7">
        <f>H48</f>
        <v>80000</v>
      </c>
    </row>
    <row r="51" spans="1:8" x14ac:dyDescent="0.25">
      <c r="C51" s="25"/>
    </row>
    <row r="52" spans="1:8" x14ac:dyDescent="0.25">
      <c r="A52" s="4" t="s">
        <v>48</v>
      </c>
      <c r="C52" s="25"/>
      <c r="E52" s="12"/>
      <c r="F52" s="50" t="s">
        <v>42</v>
      </c>
      <c r="G52" s="50"/>
      <c r="H52" s="12"/>
    </row>
    <row r="53" spans="1:8" x14ac:dyDescent="0.25">
      <c r="A53" s="49" t="s">
        <v>42</v>
      </c>
      <c r="B53" s="49"/>
      <c r="C53" s="25"/>
      <c r="E53" t="s">
        <v>45</v>
      </c>
      <c r="F53">
        <f>B43</f>
        <v>1150</v>
      </c>
      <c r="G53" s="13" t="s">
        <v>40</v>
      </c>
      <c r="H53">
        <f>B54</f>
        <v>8400</v>
      </c>
    </row>
    <row r="54" spans="1:8" x14ac:dyDescent="0.25">
      <c r="A54" t="s">
        <v>4</v>
      </c>
      <c r="B54">
        <v>8400</v>
      </c>
      <c r="C54" s="25"/>
      <c r="E54" t="s">
        <v>43</v>
      </c>
      <c r="F54">
        <f>H53-F53</f>
        <v>7250</v>
      </c>
      <c r="G54" s="13"/>
    </row>
    <row r="55" spans="1:8" x14ac:dyDescent="0.25">
      <c r="A55" t="s">
        <v>49</v>
      </c>
      <c r="B55">
        <f>B43</f>
        <v>1150</v>
      </c>
      <c r="C55" s="25"/>
      <c r="F55" s="7">
        <f>F53+F54</f>
        <v>8400</v>
      </c>
      <c r="G55" s="13"/>
      <c r="H55" s="7">
        <f>H53</f>
        <v>8400</v>
      </c>
    </row>
    <row r="56" spans="1:8" x14ac:dyDescent="0.25">
      <c r="B56" s="3">
        <f>B54-B55</f>
        <v>7250</v>
      </c>
      <c r="C56" s="25" t="s">
        <v>50</v>
      </c>
    </row>
    <row r="57" spans="1:8" x14ac:dyDescent="0.25">
      <c r="C57" s="25"/>
    </row>
    <row r="58" spans="1:8" x14ac:dyDescent="0.25">
      <c r="A58" s="1" t="s">
        <v>51</v>
      </c>
      <c r="C58" s="25"/>
    </row>
    <row r="59" spans="1:8" x14ac:dyDescent="0.25">
      <c r="A59" s="21">
        <v>1.2</v>
      </c>
      <c r="B59">
        <v>12000</v>
      </c>
      <c r="C59" s="25"/>
    </row>
    <row r="60" spans="1:8" x14ac:dyDescent="0.25">
      <c r="A60" s="21">
        <v>0.01</v>
      </c>
      <c r="B60" t="s">
        <v>52</v>
      </c>
      <c r="C60" s="25"/>
    </row>
    <row r="61" spans="1:8" x14ac:dyDescent="0.25">
      <c r="B61">
        <f>12000/120</f>
        <v>100</v>
      </c>
      <c r="C61" s="25"/>
    </row>
    <row r="62" spans="1:8" x14ac:dyDescent="0.25">
      <c r="A62" s="21">
        <v>1</v>
      </c>
      <c r="B62" t="s">
        <v>53</v>
      </c>
      <c r="C62" s="25"/>
    </row>
    <row r="63" spans="1:8" x14ac:dyDescent="0.25">
      <c r="B63">
        <f>B61*100</f>
        <v>10000</v>
      </c>
      <c r="C63" s="25"/>
    </row>
    <row r="64" spans="1:8" x14ac:dyDescent="0.25">
      <c r="C64" s="25"/>
    </row>
    <row r="65" spans="1:6" x14ac:dyDescent="0.25">
      <c r="A65" s="48" t="s">
        <v>54</v>
      </c>
      <c r="B65" s="48"/>
      <c r="C65" s="25"/>
    </row>
    <row r="66" spans="1:6" x14ac:dyDescent="0.25">
      <c r="C66" s="25"/>
    </row>
    <row r="67" spans="1:6" x14ac:dyDescent="0.25">
      <c r="A67" s="1" t="s">
        <v>55</v>
      </c>
      <c r="C67" s="25"/>
    </row>
    <row r="68" spans="1:6" x14ac:dyDescent="0.25">
      <c r="A68" t="s">
        <v>4</v>
      </c>
      <c r="B68">
        <v>1455000</v>
      </c>
      <c r="C68" s="25"/>
    </row>
    <row r="69" spans="1:6" x14ac:dyDescent="0.25">
      <c r="A69" t="s">
        <v>56</v>
      </c>
      <c r="B69">
        <f>B59</f>
        <v>12000</v>
      </c>
      <c r="C69" s="25"/>
    </row>
    <row r="70" spans="1:6" x14ac:dyDescent="0.25">
      <c r="B70" s="3">
        <f>B68-B69</f>
        <v>1443000</v>
      </c>
      <c r="C70" s="25" t="s">
        <v>50</v>
      </c>
    </row>
    <row r="71" spans="1:6" x14ac:dyDescent="0.25">
      <c r="C71" s="25"/>
    </row>
    <row r="72" spans="1:6" x14ac:dyDescent="0.25">
      <c r="A72" s="1" t="s">
        <v>57</v>
      </c>
      <c r="C72" s="25"/>
    </row>
    <row r="73" spans="1:6" x14ac:dyDescent="0.25">
      <c r="A73" t="s">
        <v>4</v>
      </c>
      <c r="B73">
        <v>46200</v>
      </c>
      <c r="C73" s="25"/>
      <c r="D73" t="s">
        <v>4</v>
      </c>
      <c r="E73">
        <f>B75</f>
        <v>34200</v>
      </c>
    </row>
    <row r="74" spans="1:6" x14ac:dyDescent="0.25">
      <c r="A74" t="s">
        <v>56</v>
      </c>
      <c r="B74">
        <f>B69</f>
        <v>12000</v>
      </c>
      <c r="C74" s="25"/>
      <c r="D74" t="s">
        <v>58</v>
      </c>
      <c r="E74">
        <f>B79</f>
        <v>600</v>
      </c>
    </row>
    <row r="75" spans="1:6" x14ac:dyDescent="0.25">
      <c r="B75" s="7">
        <f>B73-B74</f>
        <v>34200</v>
      </c>
      <c r="C75" s="25"/>
      <c r="E75" s="3">
        <f>E73+E74</f>
        <v>34800</v>
      </c>
      <c r="F75" s="25" t="s">
        <v>59</v>
      </c>
    </row>
    <row r="76" spans="1:6" x14ac:dyDescent="0.25">
      <c r="B76" s="8"/>
      <c r="C76" s="25"/>
      <c r="F76" s="25"/>
    </row>
    <row r="77" spans="1:6" x14ac:dyDescent="0.25">
      <c r="A77" s="4" t="s">
        <v>60</v>
      </c>
      <c r="B77" s="8"/>
      <c r="C77" s="25"/>
      <c r="F77" s="25"/>
    </row>
    <row r="78" spans="1:6" x14ac:dyDescent="0.25">
      <c r="A78" t="s">
        <v>4</v>
      </c>
      <c r="B78" s="8">
        <v>59500</v>
      </c>
      <c r="C78" s="25"/>
      <c r="D78" t="s">
        <v>4</v>
      </c>
      <c r="E78">
        <f>B80</f>
        <v>60100</v>
      </c>
      <c r="F78" s="25"/>
    </row>
    <row r="79" spans="1:6" x14ac:dyDescent="0.25">
      <c r="A79" t="s">
        <v>58</v>
      </c>
      <c r="B79" s="8">
        <v>600</v>
      </c>
      <c r="C79" s="25"/>
      <c r="D79" t="s">
        <v>61</v>
      </c>
      <c r="E79" s="2">
        <v>1000</v>
      </c>
      <c r="F79" s="25" t="s">
        <v>50</v>
      </c>
    </row>
    <row r="80" spans="1:6" x14ac:dyDescent="0.25">
      <c r="B80" s="7">
        <f>B78+B79</f>
        <v>60100</v>
      </c>
      <c r="C80" s="25"/>
      <c r="E80" s="3">
        <f>E78-E79</f>
        <v>59100</v>
      </c>
      <c r="F80" s="25" t="s">
        <v>47</v>
      </c>
    </row>
    <row r="81" spans="1:6" x14ac:dyDescent="0.25">
      <c r="B81" s="8"/>
      <c r="C81" s="25"/>
    </row>
    <row r="82" spans="1:6" x14ac:dyDescent="0.25">
      <c r="A82" t="s">
        <v>62</v>
      </c>
      <c r="C82" s="25"/>
    </row>
    <row r="83" spans="1:6" x14ac:dyDescent="0.25">
      <c r="C83" s="25"/>
    </row>
    <row r="84" spans="1:6" x14ac:dyDescent="0.25">
      <c r="A84" s="4" t="s">
        <v>63</v>
      </c>
      <c r="C84" s="25"/>
    </row>
    <row r="85" spans="1:6" x14ac:dyDescent="0.25">
      <c r="A85">
        <v>3600</v>
      </c>
      <c r="C85" s="25"/>
    </row>
    <row r="86" spans="1:6" x14ac:dyDescent="0.25">
      <c r="A86" t="s">
        <v>64</v>
      </c>
      <c r="C86" s="25"/>
    </row>
    <row r="87" spans="1:6" x14ac:dyDescent="0.25">
      <c r="C87" s="25"/>
    </row>
    <row r="88" spans="1:6" x14ac:dyDescent="0.25">
      <c r="A88" t="s">
        <v>65</v>
      </c>
      <c r="C88" s="25"/>
    </row>
    <row r="89" spans="1:6" x14ac:dyDescent="0.25">
      <c r="A89">
        <f>A85/18</f>
        <v>200</v>
      </c>
      <c r="B89" t="s">
        <v>66</v>
      </c>
      <c r="C89" s="25"/>
    </row>
    <row r="90" spans="1:6" x14ac:dyDescent="0.25">
      <c r="C90" s="25"/>
    </row>
    <row r="91" spans="1:6" x14ac:dyDescent="0.25">
      <c r="A91" t="s">
        <v>67</v>
      </c>
      <c r="C91" s="23">
        <f>A89</f>
        <v>200</v>
      </c>
      <c r="D91" t="s">
        <v>68</v>
      </c>
      <c r="E91" s="24">
        <f>C91*4</f>
        <v>800</v>
      </c>
      <c r="F91" s="25" t="s">
        <v>50</v>
      </c>
    </row>
    <row r="92" spans="1:6" x14ac:dyDescent="0.25">
      <c r="A92" t="s">
        <v>69</v>
      </c>
      <c r="C92" s="23">
        <f>A89</f>
        <v>200</v>
      </c>
      <c r="D92" t="s">
        <v>70</v>
      </c>
      <c r="E92" s="24">
        <f>C92*14</f>
        <v>2800</v>
      </c>
      <c r="F92" s="25" t="s">
        <v>71</v>
      </c>
    </row>
    <row r="93" spans="1:6" x14ac:dyDescent="0.25">
      <c r="C93" s="25"/>
    </row>
    <row r="94" spans="1:6" x14ac:dyDescent="0.25">
      <c r="A94" s="4" t="s">
        <v>72</v>
      </c>
      <c r="C94" s="25"/>
    </row>
    <row r="95" spans="1:6" x14ac:dyDescent="0.25">
      <c r="A95" t="s">
        <v>4</v>
      </c>
      <c r="B95">
        <v>165600</v>
      </c>
      <c r="C95" s="25"/>
    </row>
    <row r="96" spans="1:6" x14ac:dyDescent="0.25">
      <c r="A96" t="s">
        <v>73</v>
      </c>
      <c r="B96">
        <v>15000</v>
      </c>
      <c r="C96" s="25"/>
    </row>
    <row r="97" spans="1:3" x14ac:dyDescent="0.25">
      <c r="B97" s="3">
        <f>B95-B96</f>
        <v>150600</v>
      </c>
      <c r="C97" s="25" t="s">
        <v>6</v>
      </c>
    </row>
    <row r="98" spans="1:3" x14ac:dyDescent="0.25">
      <c r="C98" s="25"/>
    </row>
    <row r="99" spans="1:3" x14ac:dyDescent="0.25">
      <c r="A99" s="4" t="s">
        <v>74</v>
      </c>
    </row>
    <row r="100" spans="1:3" x14ac:dyDescent="0.25">
      <c r="A100" t="s">
        <v>4</v>
      </c>
      <c r="B100">
        <v>1350000</v>
      </c>
    </row>
    <row r="101" spans="1:3" x14ac:dyDescent="0.25">
      <c r="A101" t="s">
        <v>75</v>
      </c>
      <c r="B101">
        <f>B96</f>
        <v>15000</v>
      </c>
    </row>
    <row r="102" spans="1:3" x14ac:dyDescent="0.25">
      <c r="B102" s="5">
        <f>B100+B101</f>
        <v>1365000</v>
      </c>
    </row>
    <row r="103" spans="1:3" x14ac:dyDescent="0.25">
      <c r="A103" t="s">
        <v>76</v>
      </c>
      <c r="B103">
        <v>65000</v>
      </c>
    </row>
    <row r="104" spans="1:3" x14ac:dyDescent="0.25">
      <c r="B104" s="3">
        <f>B102+B103</f>
        <v>1430000</v>
      </c>
      <c r="C104" s="25" t="s">
        <v>77</v>
      </c>
    </row>
    <row r="106" spans="1:3" x14ac:dyDescent="0.25">
      <c r="A106" s="4" t="s">
        <v>78</v>
      </c>
    </row>
    <row r="107" spans="1:3" x14ac:dyDescent="0.25">
      <c r="A107" t="s">
        <v>4</v>
      </c>
      <c r="B107">
        <v>462400</v>
      </c>
    </row>
    <row r="108" spans="1:3" x14ac:dyDescent="0.25">
      <c r="A108" t="str">
        <f>A103</f>
        <v>Materials</v>
      </c>
      <c r="B108">
        <f>B103</f>
        <v>65000</v>
      </c>
    </row>
    <row r="109" spans="1:3" x14ac:dyDescent="0.25">
      <c r="B109" s="3">
        <f>B107-B108</f>
        <v>397400</v>
      </c>
      <c r="C109" s="25" t="s">
        <v>6</v>
      </c>
    </row>
    <row r="111" spans="1:3" x14ac:dyDescent="0.25">
      <c r="A111" s="4" t="s">
        <v>79</v>
      </c>
    </row>
    <row r="112" spans="1:3" x14ac:dyDescent="0.25">
      <c r="A112">
        <v>200000</v>
      </c>
      <c r="B112" t="s">
        <v>80</v>
      </c>
    </row>
    <row r="113" spans="1:6" x14ac:dyDescent="0.25">
      <c r="A113" s="18">
        <f>SUM((200000*0.03)*7)/12</f>
        <v>3500</v>
      </c>
      <c r="B113" s="25" t="s">
        <v>50</v>
      </c>
    </row>
    <row r="114" spans="1:6" x14ac:dyDescent="0.25">
      <c r="A114" s="18">
        <f>A120</f>
        <v>1500</v>
      </c>
      <c r="B114" s="25"/>
    </row>
    <row r="115" spans="1:6" x14ac:dyDescent="0.25">
      <c r="A115">
        <f>E79</f>
        <v>1000</v>
      </c>
    </row>
    <row r="116" spans="1:6" x14ac:dyDescent="0.25">
      <c r="A116" s="3">
        <f>A113-A114-A115</f>
        <v>1000</v>
      </c>
      <c r="B116" s="25" t="s">
        <v>71</v>
      </c>
    </row>
    <row r="118" spans="1:6" x14ac:dyDescent="0.25">
      <c r="A118" s="4" t="s">
        <v>81</v>
      </c>
    </row>
    <row r="119" spans="1:6" x14ac:dyDescent="0.25">
      <c r="A119">
        <v>200000</v>
      </c>
      <c r="B119" t="s">
        <v>82</v>
      </c>
      <c r="D119" t="s">
        <v>4</v>
      </c>
      <c r="E119">
        <v>26400</v>
      </c>
    </row>
    <row r="120" spans="1:6" x14ac:dyDescent="0.25">
      <c r="A120">
        <f>SUM((A119*3)/12)*0.03</f>
        <v>1500</v>
      </c>
      <c r="D120" t="s">
        <v>61</v>
      </c>
      <c r="E120">
        <f>A120</f>
        <v>1500</v>
      </c>
    </row>
    <row r="121" spans="1:6" x14ac:dyDescent="0.25">
      <c r="E121" s="3">
        <f>E119+E120</f>
        <v>27900</v>
      </c>
      <c r="F121" s="25" t="s">
        <v>50</v>
      </c>
    </row>
    <row r="123" spans="1:6" x14ac:dyDescent="0.25">
      <c r="A123" s="4" t="s">
        <v>83</v>
      </c>
    </row>
    <row r="124" spans="1:6" x14ac:dyDescent="0.25">
      <c r="A124" t="s">
        <v>84</v>
      </c>
      <c r="C124">
        <v>200000</v>
      </c>
      <c r="D124" t="s">
        <v>85</v>
      </c>
      <c r="E124">
        <f>SUM(C124*0.09)</f>
        <v>18000</v>
      </c>
    </row>
    <row r="125" spans="1:6" x14ac:dyDescent="0.25">
      <c r="A125" t="s">
        <v>86</v>
      </c>
      <c r="C125">
        <v>50000</v>
      </c>
      <c r="D125" t="s">
        <v>87</v>
      </c>
      <c r="E125">
        <f>SUM((C125*0.09)*4)/12</f>
        <v>1500</v>
      </c>
    </row>
    <row r="126" spans="1:6" x14ac:dyDescent="0.25">
      <c r="C126">
        <f>C124+C125</f>
        <v>250000</v>
      </c>
      <c r="E126" s="3">
        <f>E124+E125</f>
        <v>19500</v>
      </c>
      <c r="F126" t="s">
        <v>50</v>
      </c>
    </row>
    <row r="128" spans="1:6" x14ac:dyDescent="0.25">
      <c r="A128" s="4" t="s">
        <v>88</v>
      </c>
    </row>
    <row r="129" spans="1:3" x14ac:dyDescent="0.25">
      <c r="A129" t="s">
        <v>89</v>
      </c>
      <c r="B129">
        <f>E75</f>
        <v>34800</v>
      </c>
      <c r="C129" t="s">
        <v>90</v>
      </c>
    </row>
    <row r="130" spans="1:3" x14ac:dyDescent="0.25">
      <c r="A130" t="s">
        <v>91</v>
      </c>
      <c r="B130" s="3">
        <f>B129*0.04</f>
        <v>1392</v>
      </c>
      <c r="C130" t="s">
        <v>92</v>
      </c>
    </row>
  </sheetData>
  <mergeCells count="12">
    <mergeCell ref="A65:B65"/>
    <mergeCell ref="A2:B2"/>
    <mergeCell ref="D2:E2"/>
    <mergeCell ref="G2:H2"/>
    <mergeCell ref="A47:B47"/>
    <mergeCell ref="A53:B53"/>
    <mergeCell ref="F41:G41"/>
    <mergeCell ref="F46:G46"/>
    <mergeCell ref="F52:G52"/>
    <mergeCell ref="F47:G47"/>
    <mergeCell ref="B27:C27"/>
    <mergeCell ref="G22:H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FC6E1-033A-4F32-8D7F-F8D2C38B54CE}">
  <dimension ref="A1:G25"/>
  <sheetViews>
    <sheetView tabSelected="1" workbookViewId="0">
      <selection sqref="A1:G1"/>
    </sheetView>
  </sheetViews>
  <sheetFormatPr defaultRowHeight="16.5" x14ac:dyDescent="0.3"/>
  <cols>
    <col min="1" max="1" width="9.140625" style="30"/>
    <col min="2" max="2" width="32.42578125" style="30" customWidth="1"/>
    <col min="3" max="16384" width="9.140625" style="30"/>
  </cols>
  <sheetData>
    <row r="1" spans="1:7" s="26" customFormat="1" ht="18.75" thickBot="1" x14ac:dyDescent="0.4">
      <c r="A1" s="80" t="s">
        <v>121</v>
      </c>
      <c r="B1" s="80"/>
      <c r="C1" s="80"/>
      <c r="D1" s="80"/>
      <c r="E1" s="80"/>
      <c r="F1" s="80"/>
      <c r="G1" s="80"/>
    </row>
    <row r="2" spans="1:7" ht="18" x14ac:dyDescent="0.35">
      <c r="A2" s="71" t="s">
        <v>110</v>
      </c>
      <c r="B2" s="27" t="s">
        <v>2</v>
      </c>
      <c r="C2" s="28"/>
      <c r="D2" s="33"/>
      <c r="E2" s="74" t="s">
        <v>111</v>
      </c>
      <c r="F2" s="75"/>
      <c r="G2" s="76"/>
    </row>
    <row r="3" spans="1:7" x14ac:dyDescent="0.3">
      <c r="A3" s="72"/>
      <c r="B3" s="30" t="s">
        <v>93</v>
      </c>
      <c r="C3" s="28"/>
      <c r="D3" s="34" t="s">
        <v>107</v>
      </c>
      <c r="E3" s="62"/>
      <c r="F3" s="63"/>
      <c r="G3" s="64"/>
    </row>
    <row r="4" spans="1:7" x14ac:dyDescent="0.3">
      <c r="A4" s="72"/>
      <c r="B4" s="30" t="s">
        <v>94</v>
      </c>
      <c r="C4" s="31" t="s">
        <v>107</v>
      </c>
      <c r="D4" s="33"/>
      <c r="E4" s="62"/>
      <c r="F4" s="63"/>
      <c r="G4" s="64"/>
    </row>
    <row r="5" spans="1:7" x14ac:dyDescent="0.3">
      <c r="A5" s="72"/>
      <c r="B5" s="30" t="s">
        <v>95</v>
      </c>
      <c r="C5" s="32" t="s">
        <v>108</v>
      </c>
      <c r="D5" s="34" t="s">
        <v>108</v>
      </c>
      <c r="E5" s="62"/>
      <c r="F5" s="63"/>
      <c r="G5" s="64"/>
    </row>
    <row r="6" spans="1:7" x14ac:dyDescent="0.3">
      <c r="A6" s="72"/>
      <c r="C6" s="28"/>
      <c r="D6" s="40" t="s">
        <v>107</v>
      </c>
      <c r="E6" s="35"/>
      <c r="F6" s="33"/>
      <c r="G6" s="36"/>
    </row>
    <row r="7" spans="1:7" x14ac:dyDescent="0.3">
      <c r="A7" s="72"/>
      <c r="B7" s="30" t="s">
        <v>96</v>
      </c>
      <c r="C7" s="28"/>
      <c r="D7" s="41" t="s">
        <v>109</v>
      </c>
      <c r="E7" s="35"/>
      <c r="F7" s="33"/>
      <c r="G7" s="36"/>
    </row>
    <row r="8" spans="1:7" ht="17.25" thickBot="1" x14ac:dyDescent="0.35">
      <c r="A8" s="73"/>
      <c r="B8" s="30" t="s">
        <v>97</v>
      </c>
      <c r="C8" s="28"/>
      <c r="D8" s="34" t="s">
        <v>107</v>
      </c>
      <c r="E8" s="37"/>
      <c r="F8" s="38"/>
      <c r="G8" s="39"/>
    </row>
    <row r="9" spans="1:7" ht="18" x14ac:dyDescent="0.35">
      <c r="A9" s="77" t="s">
        <v>98</v>
      </c>
      <c r="B9" s="27" t="s">
        <v>98</v>
      </c>
      <c r="C9" s="28"/>
      <c r="D9" s="33"/>
      <c r="E9" s="59" t="str">
        <f>E2</f>
        <v>Extra Items</v>
      </c>
      <c r="F9" s="60"/>
      <c r="G9" s="61"/>
    </row>
    <row r="10" spans="1:7" x14ac:dyDescent="0.3">
      <c r="A10" s="78"/>
      <c r="B10" s="30" t="s">
        <v>112</v>
      </c>
      <c r="C10" s="31" t="s">
        <v>107</v>
      </c>
      <c r="D10" s="33"/>
      <c r="E10" s="62"/>
      <c r="F10" s="63"/>
      <c r="G10" s="64"/>
    </row>
    <row r="11" spans="1:7" x14ac:dyDescent="0.3">
      <c r="A11" s="78"/>
      <c r="B11" s="30" t="s">
        <v>99</v>
      </c>
      <c r="C11" s="31" t="s">
        <v>108</v>
      </c>
      <c r="D11" s="33"/>
      <c r="E11" s="62"/>
      <c r="F11" s="63"/>
      <c r="G11" s="64"/>
    </row>
    <row r="12" spans="1:7" ht="17.25" thickBot="1" x14ac:dyDescent="0.35">
      <c r="A12" s="79"/>
      <c r="B12" s="30" t="s">
        <v>100</v>
      </c>
      <c r="C12" s="32" t="str">
        <f>C11</f>
        <v>(+) x</v>
      </c>
      <c r="D12" s="34" t="str">
        <f>C12</f>
        <v>(+) x</v>
      </c>
      <c r="E12" s="65"/>
      <c r="F12" s="66"/>
      <c r="G12" s="67"/>
    </row>
    <row r="13" spans="1:7" ht="28.5" thickBot="1" x14ac:dyDescent="0.35">
      <c r="A13" s="47" t="s">
        <v>120</v>
      </c>
      <c r="B13" s="44" t="s">
        <v>101</v>
      </c>
      <c r="C13" s="45"/>
      <c r="D13" s="46" t="s">
        <v>107</v>
      </c>
      <c r="E13" s="56" t="s">
        <v>111</v>
      </c>
      <c r="F13" s="57"/>
      <c r="G13" s="58"/>
    </row>
    <row r="14" spans="1:7" ht="18" x14ac:dyDescent="0.35">
      <c r="A14" s="53" t="s">
        <v>102</v>
      </c>
      <c r="B14" s="27" t="s">
        <v>113</v>
      </c>
      <c r="C14" s="28"/>
      <c r="D14" s="34"/>
      <c r="E14" s="59"/>
      <c r="F14" s="60"/>
      <c r="G14" s="61"/>
    </row>
    <row r="15" spans="1:7" x14ac:dyDescent="0.3">
      <c r="A15" s="54"/>
      <c r="B15" s="30" t="s">
        <v>114</v>
      </c>
      <c r="C15" s="31" t="str">
        <f>C10</f>
        <v>x</v>
      </c>
      <c r="D15" s="34"/>
      <c r="E15" s="62"/>
      <c r="F15" s="63"/>
      <c r="G15" s="64"/>
    </row>
    <row r="16" spans="1:7" x14ac:dyDescent="0.3">
      <c r="A16" s="54"/>
      <c r="B16" s="30" t="s">
        <v>115</v>
      </c>
      <c r="C16" s="31" t="str">
        <f>C11</f>
        <v>(+) x</v>
      </c>
      <c r="D16" s="34"/>
      <c r="E16" s="62"/>
      <c r="F16" s="63"/>
      <c r="G16" s="64"/>
    </row>
    <row r="17" spans="1:7" ht="17.25" thickBot="1" x14ac:dyDescent="0.35">
      <c r="A17" s="55"/>
      <c r="B17" s="30" t="s">
        <v>116</v>
      </c>
      <c r="C17" s="32" t="str">
        <f>C12</f>
        <v>(+) x</v>
      </c>
      <c r="D17" s="41" t="str">
        <f>D12</f>
        <v>(+) x</v>
      </c>
      <c r="E17" s="65"/>
      <c r="F17" s="66"/>
      <c r="G17" s="67"/>
    </row>
    <row r="18" spans="1:7" ht="18" customHeight="1" x14ac:dyDescent="0.35">
      <c r="A18" s="68" t="s">
        <v>117</v>
      </c>
      <c r="B18" s="26" t="s">
        <v>103</v>
      </c>
      <c r="C18" s="28"/>
      <c r="D18" s="34" t="str">
        <f>D13</f>
        <v>x</v>
      </c>
      <c r="E18" s="59" t="s">
        <v>111</v>
      </c>
      <c r="F18" s="60"/>
      <c r="G18" s="61"/>
    </row>
    <row r="19" spans="1:7" x14ac:dyDescent="0.3">
      <c r="A19" s="69"/>
      <c r="B19" s="30" t="s">
        <v>104</v>
      </c>
      <c r="C19" s="28"/>
      <c r="D19" s="41" t="str">
        <f>D17</f>
        <v>(+) x</v>
      </c>
      <c r="E19" s="59"/>
      <c r="F19" s="60"/>
      <c r="G19" s="61"/>
    </row>
    <row r="20" spans="1:7" x14ac:dyDescent="0.3">
      <c r="A20" s="69"/>
      <c r="C20" s="28"/>
      <c r="D20" s="34" t="str">
        <f>D18</f>
        <v>x</v>
      </c>
      <c r="E20" s="62"/>
      <c r="F20" s="63"/>
      <c r="G20" s="64"/>
    </row>
    <row r="21" spans="1:7" x14ac:dyDescent="0.3">
      <c r="A21" s="69"/>
      <c r="B21" s="30" t="s">
        <v>105</v>
      </c>
      <c r="C21" s="28"/>
      <c r="D21" s="34" t="s">
        <v>109</v>
      </c>
      <c r="E21" s="62"/>
      <c r="F21" s="63"/>
      <c r="G21" s="64"/>
    </row>
    <row r="22" spans="1:7" x14ac:dyDescent="0.3">
      <c r="A22" s="69"/>
      <c r="C22" s="28"/>
      <c r="D22" s="40" t="str">
        <f>D18</f>
        <v>x</v>
      </c>
      <c r="E22" s="62"/>
      <c r="F22" s="63"/>
      <c r="G22" s="64"/>
    </row>
    <row r="23" spans="1:7" ht="17.25" thickBot="1" x14ac:dyDescent="0.35">
      <c r="A23" s="70"/>
      <c r="B23" s="30" t="s">
        <v>119</v>
      </c>
      <c r="C23" s="28"/>
      <c r="D23" s="34" t="str">
        <f>D21</f>
        <v>(-) x</v>
      </c>
      <c r="E23" s="65"/>
      <c r="F23" s="66"/>
      <c r="G23" s="67"/>
    </row>
    <row r="24" spans="1:7" ht="18.75" thickBot="1" x14ac:dyDescent="0.4">
      <c r="B24" s="26" t="s">
        <v>106</v>
      </c>
      <c r="C24" s="28"/>
      <c r="D24" s="43" t="str">
        <f>D18</f>
        <v>x</v>
      </c>
      <c r="E24" s="42" t="s">
        <v>118</v>
      </c>
    </row>
    <row r="25" spans="1:7" ht="17.25" thickTop="1" x14ac:dyDescent="0.3">
      <c r="C25" s="28"/>
      <c r="D25" s="29"/>
    </row>
  </sheetData>
  <mergeCells count="13">
    <mergeCell ref="A1:G1"/>
    <mergeCell ref="A2:A8"/>
    <mergeCell ref="E2:G2"/>
    <mergeCell ref="E3:G5"/>
    <mergeCell ref="A9:A12"/>
    <mergeCell ref="E9:G9"/>
    <mergeCell ref="E10:G12"/>
    <mergeCell ref="A14:A17"/>
    <mergeCell ref="E13:G13"/>
    <mergeCell ref="E14:G17"/>
    <mergeCell ref="E18:G18"/>
    <mergeCell ref="E19:G23"/>
    <mergeCell ref="A18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Workings</vt:lpstr>
      <vt:lpstr>Manufacturing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Ryan</cp:lastModifiedBy>
  <cp:revision/>
  <cp:lastPrinted>2021-03-05T09:41:03Z</cp:lastPrinted>
  <dcterms:created xsi:type="dcterms:W3CDTF">2019-03-29T14:51:59Z</dcterms:created>
  <dcterms:modified xsi:type="dcterms:W3CDTF">2021-03-07T10:55:55Z</dcterms:modified>
  <cp:category/>
  <cp:contentStatus/>
</cp:coreProperties>
</file>