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fclontarf-my.sharepoint.com/personal/jason_ryan_holyfaithclontarf_com/Documents/Accounting/Chapter 18 - Interpenetration of Accounts/Past Papers/Shareholders/2007 - Mila PLC/"/>
    </mc:Choice>
  </mc:AlternateContent>
  <xr:revisionPtr revIDLastSave="909" documentId="13_ncr:1_{8E7A5384-51A4-40B9-BA2E-E1D549E73861}" xr6:coauthVersionLast="47" xr6:coauthVersionMax="47" xr10:uidLastSave="{4DD7E749-8B3D-427F-B1BE-AB37E42DB2A1}"/>
  <bookViews>
    <workbookView xWindow="-120" yWindow="-120" windowWidth="20730" windowHeight="11160" activeTab="1" xr2:uid="{00000000-000D-0000-FFFF-FFFF00000000}"/>
  </bookViews>
  <sheets>
    <sheet name="PART A" sheetId="1" r:id="rId1"/>
    <sheet name="PART B (Formulas)" sheetId="2" r:id="rId2"/>
    <sheet name="PART C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4" l="1"/>
  <c r="F29" i="4"/>
  <c r="A27" i="4"/>
  <c r="K26" i="4"/>
  <c r="K27" i="4" s="1"/>
  <c r="A23" i="4"/>
  <c r="K30" i="1"/>
  <c r="K29" i="1"/>
  <c r="F13" i="4"/>
  <c r="F12" i="4"/>
  <c r="F75" i="2"/>
  <c r="F74" i="2"/>
  <c r="E53" i="2"/>
  <c r="H55" i="2" s="1"/>
  <c r="L5" i="2"/>
  <c r="E12" i="2"/>
  <c r="E11" i="2"/>
  <c r="G15" i="4" l="1"/>
  <c r="H17" i="4" s="1"/>
  <c r="E14" i="2"/>
  <c r="H16" i="2" s="1"/>
  <c r="F40" i="2" s="1"/>
  <c r="G42" i="2" s="1"/>
  <c r="F28" i="2" l="1"/>
  <c r="F27" i="2"/>
  <c r="F71" i="1"/>
  <c r="F57" i="1"/>
  <c r="J49" i="1"/>
  <c r="A26" i="1"/>
  <c r="F29" i="1" s="1"/>
  <c r="G31" i="1" s="1"/>
  <c r="K13" i="1"/>
  <c r="K9" i="1"/>
  <c r="B20" i="1"/>
  <c r="B15" i="1"/>
  <c r="B17" i="1" s="1"/>
  <c r="D13" i="1"/>
  <c r="D15" i="1" s="1"/>
  <c r="D17" i="1" s="1"/>
  <c r="D20" i="1" s="1"/>
  <c r="B7" i="1"/>
  <c r="G77" i="2" l="1"/>
  <c r="H79" i="2" s="1"/>
  <c r="H59" i="1"/>
  <c r="L41" i="1"/>
  <c r="L42" i="1" s="1"/>
  <c r="E43" i="1" s="1"/>
  <c r="E46" i="1" s="1"/>
  <c r="G48" i="1" s="1"/>
  <c r="F54" i="1" s="1"/>
  <c r="F72" i="1" s="1"/>
  <c r="G74" i="1" s="1"/>
  <c r="H30" i="2" l="1"/>
</calcChain>
</file>

<file path=xl/sharedStrings.xml><?xml version="1.0" encoding="utf-8"?>
<sst xmlns="http://schemas.openxmlformats.org/spreadsheetml/2006/main" count="212" uniqueCount="145">
  <si>
    <t>X</t>
  </si>
  <si>
    <t>≈</t>
  </si>
  <si>
    <t>x</t>
  </si>
  <si>
    <t>Dividend Per Share</t>
  </si>
  <si>
    <t>Ordinary Dividends</t>
  </si>
  <si>
    <t>Times</t>
  </si>
  <si>
    <t>Capital Employed</t>
  </si>
  <si>
    <t>%</t>
  </si>
  <si>
    <t>Market Price Per Share</t>
  </si>
  <si>
    <t>Earning Per share</t>
  </si>
  <si>
    <t>Earning Per Share</t>
  </si>
  <si>
    <t>Net Proft after Preference Dividends</t>
  </si>
  <si>
    <t>Ordinary Share Issued</t>
  </si>
  <si>
    <t>Cent</t>
  </si>
  <si>
    <t>Years</t>
  </si>
  <si>
    <t>Gearing</t>
  </si>
  <si>
    <t>Profit before interest and Tax</t>
  </si>
  <si>
    <t>Loans + Debentures+ Preference Shares</t>
  </si>
  <si>
    <t>Interest Charges for the year</t>
  </si>
  <si>
    <t>Acid Test Ratio</t>
  </si>
  <si>
    <t>:1</t>
  </si>
  <si>
    <t>Dividend Yield</t>
  </si>
  <si>
    <t>Market Value per Share</t>
  </si>
  <si>
    <t>Dividend Per Share (DPS)</t>
  </si>
  <si>
    <t>Dividends</t>
  </si>
  <si>
    <t>Ordinary Shares</t>
  </si>
  <si>
    <t>Less Preference</t>
  </si>
  <si>
    <t xml:space="preserve">Ordinary </t>
  </si>
  <si>
    <t>Rememebr dividends are made up of</t>
  </si>
  <si>
    <t>Ordinary + Preference Dividends</t>
  </si>
  <si>
    <t>Preference Dividends</t>
  </si>
  <si>
    <t>DPS</t>
  </si>
  <si>
    <t>* 6%</t>
  </si>
  <si>
    <t>ROCE</t>
  </si>
  <si>
    <t>Net profit before interest</t>
  </si>
  <si>
    <t>P/E Ratio</t>
  </si>
  <si>
    <t>EPS =</t>
  </si>
  <si>
    <t>Interest Cover</t>
  </si>
  <si>
    <t>CA - Closing stock</t>
  </si>
  <si>
    <t>CL</t>
  </si>
  <si>
    <t>Creditors Days</t>
  </si>
  <si>
    <t>Trade Creditors</t>
  </si>
  <si>
    <t>Total Purchases = Credit Purchases  + Cash Purchases</t>
  </si>
  <si>
    <t>Credit Purchases</t>
  </si>
  <si>
    <t>Total Purchases = Cost of sales + closign Stock - opening stock</t>
  </si>
  <si>
    <t>Cash Purhases = Total Purchases - Credit Purchases</t>
  </si>
  <si>
    <t>Total Puchases =</t>
  </si>
  <si>
    <t xml:space="preserve">Cash Purchases = </t>
  </si>
  <si>
    <t>Cash Purchases =</t>
  </si>
  <si>
    <t>(i) Cash Purchases if the period of credit given to trade creditors is 2.4 months</t>
  </si>
  <si>
    <t>102000 x 12</t>
  </si>
  <si>
    <t>2.4 Months</t>
  </si>
  <si>
    <t>2.4 X x</t>
  </si>
  <si>
    <t>2.4 x</t>
  </si>
  <si>
    <t>Total Purchases = 615000 + 55000 - 50000</t>
  </si>
  <si>
    <t>620000 - 510000</t>
  </si>
  <si>
    <t>(ii) Interest Cover</t>
  </si>
  <si>
    <t>* 9%</t>
  </si>
  <si>
    <t>NOTE - the Net profit figure given is befors interest</t>
  </si>
  <si>
    <t>so no adjustment is needed</t>
  </si>
  <si>
    <t>(iii) Dividend yield.</t>
  </si>
  <si>
    <t>P/E Ratio =</t>
  </si>
  <si>
    <t>(iv) Period to Recoup</t>
  </si>
  <si>
    <t>Period to Recoup</t>
  </si>
  <si>
    <t>Market Price</t>
  </si>
  <si>
    <t>(v) Projected Value of one ordinary share</t>
  </si>
  <si>
    <t>Projected Value</t>
  </si>
  <si>
    <t>P/E Ratio * DPS</t>
  </si>
  <si>
    <t>14 * .08c</t>
  </si>
  <si>
    <t>187000 - 55000</t>
  </si>
  <si>
    <t>102000 + 31000</t>
  </si>
  <si>
    <t>Price earnings ratio.</t>
  </si>
  <si>
    <t>Earnings Per Share</t>
  </si>
  <si>
    <t>60000 - 15000</t>
  </si>
  <si>
    <t>Quick Ratio</t>
  </si>
  <si>
    <t>Return On Capital Employed</t>
  </si>
  <si>
    <t>0 + 300000 + 250000</t>
  </si>
  <si>
    <t xml:space="preserve">(C) </t>
  </si>
  <si>
    <t xml:space="preserve">Advise the bank manager as to whether a loan of €150,000, on which an interest rate of 10% would be charged, should be granted to </t>
  </si>
  <si>
    <t xml:space="preserve">Mila Plc. for future expansion. Use relevant ratios and other information to support your answer. </t>
  </si>
  <si>
    <t>PROFITABILITY</t>
  </si>
  <si>
    <t>Return on Capital Employed</t>
  </si>
  <si>
    <t xml:space="preserve">The company is profitable as the return is higher than risk free investment of 0-1% </t>
  </si>
  <si>
    <t xml:space="preserve">The ROCE for 2006 is 6.51%. in 2007 the projected ROCE is 8.5% </t>
  </si>
  <si>
    <t xml:space="preserve">This is an improvement of 1.99% and is a positive trend </t>
  </si>
  <si>
    <t xml:space="preserve">But is below the debenture rate interest of 9% and just above Preference share capital rate of 6% </t>
  </si>
  <si>
    <t>The company is borrowing at a rate of 9% (debenture) and getting a return below this – why borrow at a rate higher than the return. The company</t>
  </si>
  <si>
    <t xml:space="preserve">is not making effective use of resources </t>
  </si>
  <si>
    <t>PERFORMANCE</t>
  </si>
  <si>
    <t>STATE OF AFFAIRS</t>
  </si>
  <si>
    <t>LIQUIDITY</t>
  </si>
  <si>
    <t>In 2006 the quick ratio was .99:1. In 2007 the projected quick ratio was 1.1:1</t>
  </si>
  <si>
    <t xml:space="preserve">This is a dis-improvement of 11c and is just below the recommended ratio of 1:1 </t>
  </si>
  <si>
    <t xml:space="preserve">Mila PLC does have a liquidity problem and are unable to pay their debts as they fall due in the short term. This is because they have €0.99 </t>
  </si>
  <si>
    <t xml:space="preserve">in liquid assets for every euro it owes in the short term </t>
  </si>
  <si>
    <t>GEARING</t>
  </si>
  <si>
    <t>Gearing (Including Loan)</t>
  </si>
  <si>
    <t>150000 + 300000 + 250000</t>
  </si>
  <si>
    <t>922000 + 150000</t>
  </si>
  <si>
    <t>The retained profit for 2016 is not enough to cover the interest for the new loan</t>
  </si>
  <si>
    <t>This means the company is dependent on outside borrowing and would appear to be a risk from outside investors. The loan would have an impact</t>
  </si>
  <si>
    <t xml:space="preserve"> on the gearing (65.30%) </t>
  </si>
  <si>
    <t xml:space="preserve">The bank manager would be dis-satisfied as the company is more dependent on outside borrowing than before and there is significant risk to the </t>
  </si>
  <si>
    <t>firm from outside investors.</t>
  </si>
  <si>
    <t xml:space="preserve"> In 2006 the gearing ratio is 59.56%. In 2007 the projected the gearing ratio is 58%</t>
  </si>
  <si>
    <t> This is a slight improvement and is a positive trend. But the company is still a highly geared company</t>
  </si>
  <si>
    <t>Interest Cover (Including Loan</t>
  </si>
  <si>
    <t>Interest Cover (New Loan)</t>
  </si>
  <si>
    <t>Interest Cover (Existign Loan)</t>
  </si>
  <si>
    <t>* 10%</t>
  </si>
  <si>
    <t>27000 + 15000</t>
  </si>
  <si>
    <t xml:space="preserve">This means the firms does not have trouble making their interest payment on existing loan. The business is likely to have money available </t>
  </si>
  <si>
    <t>for expansion, paying dividends and paying interest/loans</t>
  </si>
  <si>
    <t>This is an improvement and is a Positive trend and is above the recommend ratio of 3:1</t>
  </si>
  <si>
    <t>In 2006 the Interest Cover is 2.22 times. In 2007 the projected interest cover is 4 times</t>
  </si>
  <si>
    <t xml:space="preserve">The interest cover will dis-improve if the loan of €150,000 is granted and the interest on the loan would be €15,000. The interest cover will </t>
  </si>
  <si>
    <t>dis-improve to 1.46 times</t>
  </si>
  <si>
    <t>SECURITY</t>
  </si>
  <si>
    <t>Security</t>
  </si>
  <si>
    <t>tangible asset</t>
  </si>
  <si>
    <t xml:space="preserve">The investment cost €188,000 but now have a value of €210,000. This shows efficient use of resource by management  and enough to provide </t>
  </si>
  <si>
    <t>security for the loan of €150000</t>
  </si>
  <si>
    <t xml:space="preserve">There is an existing loan of €300,000 to be repaid in 2014. The value of the tangible assets is adequate to cover this loan. There is no security for </t>
  </si>
  <si>
    <t xml:space="preserve">a new loan </t>
  </si>
  <si>
    <t>The intangible assets figure are generating income and there is enough security to cover the new loan</t>
  </si>
  <si>
    <t xml:space="preserve">Tangible fixed assets including investment are valued at €868,000. The depreciation policy should be questions to ascertain the true value of </t>
  </si>
  <si>
    <t>PROSPECTS</t>
  </si>
  <si>
    <t>SECTOR</t>
  </si>
  <si>
    <t>Sector</t>
  </si>
  <si>
    <t>Mila plc a manufacturing in the pharmaceutical industry</t>
  </si>
  <si>
    <t>In the short term this industry is growing as the global economy has an aging population and people are living longer</t>
  </si>
  <si>
    <t>needs of the consumer</t>
  </si>
  <si>
    <t xml:space="preserve">In the long term, the economic recovery is uncertain, and the firm is likely to face competition and will have to conduct research to meet the needs </t>
  </si>
  <si>
    <t>PURPOSE OF THE LOAN</t>
  </si>
  <si>
    <t>Purpos of the Laon</t>
  </si>
  <si>
    <t>The loan is to finance future expansion</t>
  </si>
  <si>
    <t>The plan needs to be more specific as to what the money will be spent on and how profit will be generated</t>
  </si>
  <si>
    <t>It is unclear if the profits generated will be enough to service the loan</t>
  </si>
  <si>
    <t>OVERALL</t>
  </si>
  <si>
    <t>The Bank manager should not grant the loan</t>
  </si>
  <si>
    <t>The firm is barely solvent and could be insolvent if the loan is granted</t>
  </si>
  <si>
    <t>The company is highly geared making if vulnerable to outside investors and a small change in profitability (negatively) could mean interest</t>
  </si>
  <si>
    <t xml:space="preserve"> repayments will not be meet</t>
  </si>
  <si>
    <t>The company is profitable but does not have a generous dividend policy and not enough profits are retained to expand the business and pay</t>
  </si>
  <si>
    <t xml:space="preserve"> interest on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</si>
</sst>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#,##0;[Red]\-&quot;€&quot;#,##0"/>
    <numFmt numFmtId="8" formatCode="&quot;€&quot;#,##0.00;[Red]\-&quot;€&quot;#,##0.00"/>
    <numFmt numFmtId="164" formatCode="&quot;€&quot;#,##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u/>
      <sz val="10"/>
      <color theme="1"/>
      <name val="Comic Sans MS"/>
      <family val="4"/>
    </font>
    <font>
      <i/>
      <u/>
      <sz val="10"/>
      <color theme="1"/>
      <name val="Comic Sans MS"/>
      <family val="4"/>
    </font>
    <font>
      <b/>
      <u/>
      <sz val="10"/>
      <color theme="1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3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4" fillId="0" borderId="0" xfId="0" applyFont="1"/>
    <xf numFmtId="0" fontId="3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/>
    <xf numFmtId="2" fontId="1" fillId="5" borderId="2" xfId="0" applyNumberFormat="1" applyFont="1" applyFill="1" applyBorder="1"/>
    <xf numFmtId="0" fontId="1" fillId="5" borderId="3" xfId="0" applyFont="1" applyFill="1" applyBorder="1"/>
    <xf numFmtId="0" fontId="3" fillId="0" borderId="0" xfId="0" applyFont="1"/>
    <xf numFmtId="1" fontId="1" fillId="0" borderId="0" xfId="0" applyNumberFormat="1" applyFont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0" fontId="1" fillId="5" borderId="15" xfId="0" applyFont="1" applyFill="1" applyBorder="1"/>
    <xf numFmtId="0" fontId="1" fillId="0" borderId="0" xfId="0" applyFont="1" applyAlignment="1">
      <alignment vertical="center"/>
    </xf>
    <xf numFmtId="0" fontId="1" fillId="5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" fillId="5" borderId="2" xfId="0" applyFont="1" applyFill="1" applyBorder="1"/>
    <xf numFmtId="9" fontId="1" fillId="0" borderId="0" xfId="0" applyNumberFormat="1" applyFont="1" applyAlignment="1">
      <alignment horizontal="center"/>
    </xf>
    <xf numFmtId="9" fontId="1" fillId="0" borderId="0" xfId="0" applyNumberFormat="1" applyFont="1"/>
    <xf numFmtId="0" fontId="2" fillId="0" borderId="0" xfId="0" applyFont="1" applyAlignment="1">
      <alignment horizontal="left"/>
    </xf>
    <xf numFmtId="1" fontId="1" fillId="0" borderId="0" xfId="0" applyNumberFormat="1" applyFont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6" fontId="1" fillId="5" borderId="2" xfId="0" applyNumberFormat="1" applyFont="1" applyFill="1" applyBorder="1" applyAlignment="1">
      <alignment horizontal="center"/>
    </xf>
    <xf numFmtId="6" fontId="1" fillId="5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4" fontId="1" fillId="0" borderId="0" xfId="0" applyNumberFormat="1" applyFont="1"/>
    <xf numFmtId="0" fontId="1" fillId="0" borderId="0" xfId="0" applyFont="1" applyAlignment="1"/>
    <xf numFmtId="2" fontId="3" fillId="0" borderId="0" xfId="0" applyNumberFormat="1" applyFont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5" borderId="13" xfId="0" applyNumberFormat="1" applyFont="1" applyFill="1" applyBorder="1"/>
    <xf numFmtId="2" fontId="1" fillId="5" borderId="14" xfId="0" applyNumberFormat="1" applyFont="1" applyFill="1" applyBorder="1"/>
    <xf numFmtId="1" fontId="3" fillId="0" borderId="0" xfId="0" applyNumberFormat="1" applyFont="1" applyAlignment="1">
      <alignment horizontal="center"/>
    </xf>
    <xf numFmtId="2" fontId="1" fillId="0" borderId="0" xfId="0" applyNumberFormat="1" applyFont="1" applyAlignment="1"/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8" fontId="1" fillId="5" borderId="15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4"/>
  <sheetViews>
    <sheetView view="pageLayout" topLeftCell="A71" zoomScaleNormal="100" workbookViewId="0">
      <selection activeCell="A22" sqref="A22:N31"/>
    </sheetView>
  </sheetViews>
  <sheetFormatPr defaultRowHeight="15" x14ac:dyDescent="0.3"/>
  <cols>
    <col min="1" max="3" width="9.140625" style="1"/>
    <col min="4" max="4" width="9.5703125" style="1" bestFit="1" customWidth="1"/>
    <col min="5" max="9" width="9.140625" style="1"/>
    <col min="10" max="10" width="9.140625" style="1" customWidth="1"/>
    <col min="11" max="16384" width="9.140625" style="1"/>
  </cols>
  <sheetData>
    <row r="1" spans="1:14" ht="16.5" customHeight="1" thickBot="1" x14ac:dyDescent="0.4">
      <c r="A1" s="60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ht="15.75" thickBot="1" x14ac:dyDescent="0.35"/>
    <row r="3" spans="1:14" ht="15.75" customHeight="1" thickBot="1" x14ac:dyDescent="0.35">
      <c r="B3" s="69" t="s">
        <v>40</v>
      </c>
      <c r="C3" s="70"/>
    </row>
    <row r="4" spans="1:14" x14ac:dyDescent="0.3">
      <c r="B4" s="30" t="s">
        <v>41</v>
      </c>
      <c r="C4" s="32"/>
      <c r="D4" s="46" t="s">
        <v>0</v>
      </c>
      <c r="E4" s="2">
        <v>12</v>
      </c>
      <c r="I4" s="1" t="s">
        <v>42</v>
      </c>
    </row>
    <row r="5" spans="1:14" ht="15.75" thickBot="1" x14ac:dyDescent="0.35">
      <c r="B5" s="33" t="s">
        <v>43</v>
      </c>
      <c r="C5" s="35"/>
      <c r="D5" s="46"/>
      <c r="E5" s="4">
        <v>1</v>
      </c>
      <c r="I5" s="1" t="s">
        <v>44</v>
      </c>
    </row>
    <row r="6" spans="1:14" x14ac:dyDescent="0.3">
      <c r="I6" s="1" t="s">
        <v>45</v>
      </c>
    </row>
    <row r="7" spans="1:14" x14ac:dyDescent="0.3">
      <c r="B7" s="45" t="str">
        <f>B4</f>
        <v>Trade Creditors</v>
      </c>
      <c r="C7" s="45"/>
      <c r="D7" s="46" t="s">
        <v>0</v>
      </c>
      <c r="E7" s="2">
        <v>12</v>
      </c>
      <c r="F7" s="46" t="s">
        <v>1</v>
      </c>
      <c r="G7" s="46" t="s">
        <v>51</v>
      </c>
      <c r="H7" s="46"/>
      <c r="K7" s="71"/>
    </row>
    <row r="8" spans="1:14" x14ac:dyDescent="0.3">
      <c r="B8" s="36" t="s">
        <v>43</v>
      </c>
      <c r="C8" s="36"/>
      <c r="D8" s="46"/>
      <c r="E8" s="4">
        <v>1</v>
      </c>
      <c r="F8" s="46"/>
      <c r="G8" s="46"/>
      <c r="H8" s="46"/>
      <c r="I8" s="1" t="s">
        <v>54</v>
      </c>
    </row>
    <row r="9" spans="1:14" x14ac:dyDescent="0.3">
      <c r="I9" s="1" t="s">
        <v>46</v>
      </c>
      <c r="K9" s="1">
        <f>SUM(615000+55000)-50000</f>
        <v>620000</v>
      </c>
    </row>
    <row r="10" spans="1:14" x14ac:dyDescent="0.3">
      <c r="B10" s="45">
        <v>102000</v>
      </c>
      <c r="C10" s="45"/>
      <c r="D10" s="46" t="s">
        <v>0</v>
      </c>
      <c r="E10" s="2">
        <v>12</v>
      </c>
      <c r="F10" s="46" t="s">
        <v>1</v>
      </c>
      <c r="G10" s="46" t="s">
        <v>51</v>
      </c>
      <c r="H10" s="46"/>
    </row>
    <row r="11" spans="1:14" x14ac:dyDescent="0.3">
      <c r="B11" s="36" t="s">
        <v>2</v>
      </c>
      <c r="C11" s="36"/>
      <c r="D11" s="46"/>
      <c r="E11" s="4">
        <v>1</v>
      </c>
      <c r="F11" s="46"/>
      <c r="G11" s="46"/>
      <c r="H11" s="46"/>
      <c r="I11" s="1" t="s">
        <v>45</v>
      </c>
    </row>
    <row r="12" spans="1:14" x14ac:dyDescent="0.3">
      <c r="I12" s="1" t="s">
        <v>47</v>
      </c>
      <c r="K12" s="1" t="s">
        <v>55</v>
      </c>
    </row>
    <row r="13" spans="1:14" x14ac:dyDescent="0.3">
      <c r="B13" s="36" t="s">
        <v>50</v>
      </c>
      <c r="C13" s="36"/>
      <c r="D13" s="4" t="str">
        <f>F10</f>
        <v>≈</v>
      </c>
      <c r="E13" s="4" t="s">
        <v>52</v>
      </c>
      <c r="I13" s="1" t="s">
        <v>47</v>
      </c>
      <c r="K13" s="1">
        <f>620000-510000</f>
        <v>110000</v>
      </c>
    </row>
    <row r="15" spans="1:14" ht="15.75" thickBot="1" x14ac:dyDescent="0.35">
      <c r="B15" s="36">
        <f>102000*12</f>
        <v>1224000</v>
      </c>
      <c r="C15" s="36"/>
      <c r="D15" s="4" t="str">
        <f>D13</f>
        <v>≈</v>
      </c>
      <c r="E15" s="4" t="s">
        <v>53</v>
      </c>
    </row>
    <row r="16" spans="1:14" ht="15.75" thickBot="1" x14ac:dyDescent="0.35">
      <c r="I16" s="19" t="s">
        <v>48</v>
      </c>
      <c r="J16" s="22"/>
      <c r="K16" s="58">
        <v>110000</v>
      </c>
      <c r="L16" s="59"/>
    </row>
    <row r="17" spans="1:14" x14ac:dyDescent="0.3">
      <c r="B17" s="45">
        <f>B15</f>
        <v>1224000</v>
      </c>
      <c r="C17" s="45"/>
      <c r="D17" s="46" t="str">
        <f>D15</f>
        <v>≈</v>
      </c>
      <c r="E17" s="46" t="s">
        <v>2</v>
      </c>
    </row>
    <row r="18" spans="1:14" x14ac:dyDescent="0.3">
      <c r="B18" s="36">
        <v>2.4</v>
      </c>
      <c r="C18" s="36"/>
      <c r="D18" s="46"/>
      <c r="E18" s="46"/>
    </row>
    <row r="20" spans="1:14" x14ac:dyDescent="0.3">
      <c r="B20" s="36">
        <f>1224000/2.4</f>
        <v>510000</v>
      </c>
      <c r="C20" s="36"/>
      <c r="D20" s="4" t="str">
        <f>D17</f>
        <v>≈</v>
      </c>
      <c r="E20" s="1" t="s">
        <v>43</v>
      </c>
    </row>
    <row r="21" spans="1:14" ht="15.75" thickBot="1" x14ac:dyDescent="0.35">
      <c r="B21" s="4"/>
      <c r="C21" s="4"/>
      <c r="D21" s="4"/>
    </row>
    <row r="22" spans="1:14" ht="17.25" thickBot="1" x14ac:dyDescent="0.4">
      <c r="A22" s="60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</row>
    <row r="23" spans="1:14" ht="15.75" thickBot="1" x14ac:dyDescent="0.35"/>
    <row r="24" spans="1:14" ht="17.25" thickBot="1" x14ac:dyDescent="0.4">
      <c r="A24" s="47" t="s">
        <v>37</v>
      </c>
      <c r="B24" s="47"/>
      <c r="E24" s="27" t="s">
        <v>37</v>
      </c>
      <c r="F24" s="28"/>
      <c r="G24" s="28"/>
      <c r="H24" s="29"/>
      <c r="J24" s="1" t="s">
        <v>58</v>
      </c>
    </row>
    <row r="25" spans="1:14" x14ac:dyDescent="0.3">
      <c r="A25" s="1">
        <v>300000</v>
      </c>
      <c r="B25" s="1" t="s">
        <v>57</v>
      </c>
      <c r="E25" s="30" t="s">
        <v>16</v>
      </c>
      <c r="F25" s="31"/>
      <c r="G25" s="31"/>
      <c r="H25" s="32"/>
      <c r="J25" s="1" t="s">
        <v>59</v>
      </c>
    </row>
    <row r="26" spans="1:14" ht="15.75" thickBot="1" x14ac:dyDescent="0.35">
      <c r="A26" s="1">
        <f>300000*0.09</f>
        <v>27000</v>
      </c>
      <c r="E26" s="33" t="s">
        <v>18</v>
      </c>
      <c r="F26" s="34"/>
      <c r="G26" s="34"/>
      <c r="H26" s="35"/>
    </row>
    <row r="28" spans="1:14" x14ac:dyDescent="0.3">
      <c r="F28" s="45">
        <v>60000</v>
      </c>
      <c r="G28" s="45"/>
      <c r="K28" s="1">
        <v>60000</v>
      </c>
    </row>
    <row r="29" spans="1:14" x14ac:dyDescent="0.3">
      <c r="F29" s="36">
        <f>A26</f>
        <v>27000</v>
      </c>
      <c r="G29" s="36"/>
      <c r="K29" s="1">
        <f>26000+15000</f>
        <v>41000</v>
      </c>
    </row>
    <row r="30" spans="1:14" ht="15.75" thickBot="1" x14ac:dyDescent="0.35">
      <c r="K30" s="1">
        <f>K28/K29</f>
        <v>1.4634146341463414</v>
      </c>
    </row>
    <row r="31" spans="1:14" ht="15.75" thickBot="1" x14ac:dyDescent="0.35">
      <c r="E31" s="48" t="s">
        <v>37</v>
      </c>
      <c r="F31" s="49"/>
      <c r="G31" s="12">
        <f>F28/F29</f>
        <v>2.2222222222222223</v>
      </c>
      <c r="H31" s="13" t="s">
        <v>5</v>
      </c>
    </row>
    <row r="32" spans="1:14" ht="15.75" thickBot="1" x14ac:dyDescent="0.35">
      <c r="B32" s="4"/>
      <c r="C32" s="4"/>
      <c r="D32" s="4"/>
    </row>
    <row r="33" spans="1:14" ht="16.5" customHeight="1" thickBot="1" x14ac:dyDescent="0.4">
      <c r="A33" s="60" t="s">
        <v>60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2"/>
    </row>
    <row r="34" spans="1:14" ht="15.75" thickBot="1" x14ac:dyDescent="0.35"/>
    <row r="35" spans="1:14" ht="17.25" thickBot="1" x14ac:dyDescent="0.4">
      <c r="E35" s="27" t="s">
        <v>21</v>
      </c>
      <c r="F35" s="28"/>
      <c r="G35" s="28"/>
      <c r="H35" s="28"/>
      <c r="I35" s="29"/>
      <c r="L35" s="8"/>
      <c r="M35" s="8"/>
    </row>
    <row r="36" spans="1:14" x14ac:dyDescent="0.3">
      <c r="E36" s="30" t="s">
        <v>3</v>
      </c>
      <c r="F36" s="31"/>
      <c r="G36" s="31"/>
      <c r="H36" s="50" t="s">
        <v>2</v>
      </c>
      <c r="I36" s="6">
        <v>100</v>
      </c>
    </row>
    <row r="37" spans="1:14" ht="15.75" thickBot="1" x14ac:dyDescent="0.35">
      <c r="E37" s="33" t="s">
        <v>22</v>
      </c>
      <c r="F37" s="34"/>
      <c r="G37" s="34"/>
      <c r="H37" s="51"/>
      <c r="I37" s="7">
        <v>1</v>
      </c>
    </row>
    <row r="38" spans="1:14" ht="15.75" thickBot="1" x14ac:dyDescent="0.35"/>
    <row r="39" spans="1:14" ht="17.25" thickBot="1" x14ac:dyDescent="0.4">
      <c r="E39" s="39" t="s">
        <v>23</v>
      </c>
      <c r="F39" s="40"/>
      <c r="G39" s="40"/>
      <c r="H39" s="41"/>
      <c r="J39" s="47" t="s">
        <v>4</v>
      </c>
      <c r="K39" s="47"/>
      <c r="L39" s="47"/>
    </row>
    <row r="40" spans="1:14" x14ac:dyDescent="0.3">
      <c r="E40" s="55" t="s">
        <v>4</v>
      </c>
      <c r="F40" s="56"/>
      <c r="G40" s="57" t="s">
        <v>2</v>
      </c>
      <c r="H40" s="9">
        <v>100</v>
      </c>
      <c r="J40" s="1" t="s">
        <v>24</v>
      </c>
      <c r="L40" s="1">
        <v>31000</v>
      </c>
    </row>
    <row r="41" spans="1:14" ht="15.75" thickBot="1" x14ac:dyDescent="0.35">
      <c r="E41" s="43" t="s">
        <v>25</v>
      </c>
      <c r="F41" s="44"/>
      <c r="G41" s="42"/>
      <c r="H41" s="10">
        <v>1</v>
      </c>
      <c r="J41" s="1" t="s">
        <v>26</v>
      </c>
      <c r="L41" s="1">
        <f>J49</f>
        <v>15000</v>
      </c>
    </row>
    <row r="42" spans="1:14" ht="15.75" thickBot="1" x14ac:dyDescent="0.35">
      <c r="J42" s="1" t="s">
        <v>27</v>
      </c>
      <c r="L42" s="11">
        <f>L40-L41</f>
        <v>16000</v>
      </c>
    </row>
    <row r="43" spans="1:14" ht="15.75" thickTop="1" x14ac:dyDescent="0.3">
      <c r="E43" s="45">
        <f>L42</f>
        <v>16000</v>
      </c>
      <c r="F43" s="45"/>
      <c r="G43" s="3" t="s">
        <v>2</v>
      </c>
      <c r="H43" s="2">
        <v>100</v>
      </c>
      <c r="I43" s="2"/>
    </row>
    <row r="44" spans="1:14" x14ac:dyDescent="0.3">
      <c r="E44" s="36">
        <v>325000</v>
      </c>
      <c r="F44" s="36"/>
      <c r="G44" s="3"/>
      <c r="H44" s="4">
        <v>1</v>
      </c>
      <c r="I44" s="4"/>
      <c r="J44" s="1" t="s">
        <v>28</v>
      </c>
    </row>
    <row r="45" spans="1:14" x14ac:dyDescent="0.3">
      <c r="J45" s="1" t="s">
        <v>29</v>
      </c>
    </row>
    <row r="46" spans="1:14" x14ac:dyDescent="0.3">
      <c r="E46" s="36">
        <f>E43/E44</f>
        <v>4.9230769230769231E-2</v>
      </c>
      <c r="F46" s="36"/>
      <c r="G46" s="36"/>
      <c r="H46" s="36"/>
    </row>
    <row r="47" spans="1:14" ht="17.25" thickBot="1" x14ac:dyDescent="0.4">
      <c r="J47" s="47" t="s">
        <v>30</v>
      </c>
      <c r="K47" s="47"/>
      <c r="L47" s="47"/>
    </row>
    <row r="48" spans="1:14" ht="15.75" thickBot="1" x14ac:dyDescent="0.35">
      <c r="E48" s="48" t="s">
        <v>31</v>
      </c>
      <c r="F48" s="49"/>
      <c r="G48" s="12">
        <f>E46*100</f>
        <v>4.9230769230769234</v>
      </c>
      <c r="H48" s="13" t="s">
        <v>13</v>
      </c>
      <c r="J48" s="1">
        <v>250000</v>
      </c>
      <c r="K48" s="1" t="s">
        <v>32</v>
      </c>
    </row>
    <row r="49" spans="5:10" ht="15.75" thickBot="1" x14ac:dyDescent="0.35">
      <c r="J49" s="1">
        <f>250000*0.06</f>
        <v>15000</v>
      </c>
    </row>
    <row r="50" spans="5:10" ht="17.25" thickBot="1" x14ac:dyDescent="0.4">
      <c r="E50" s="27" t="s">
        <v>21</v>
      </c>
      <c r="F50" s="28"/>
      <c r="G50" s="28"/>
      <c r="H50" s="28"/>
      <c r="I50" s="29"/>
    </row>
    <row r="51" spans="5:10" x14ac:dyDescent="0.3">
      <c r="E51" s="30" t="s">
        <v>3</v>
      </c>
      <c r="F51" s="31"/>
      <c r="G51" s="31"/>
      <c r="H51" s="50" t="s">
        <v>2</v>
      </c>
      <c r="I51" s="6">
        <v>100</v>
      </c>
    </row>
    <row r="52" spans="5:10" ht="15.75" thickBot="1" x14ac:dyDescent="0.35">
      <c r="E52" s="33" t="s">
        <v>22</v>
      </c>
      <c r="F52" s="34"/>
      <c r="G52" s="34"/>
      <c r="H52" s="51"/>
      <c r="I52" s="7">
        <v>1</v>
      </c>
    </row>
    <row r="54" spans="5:10" x14ac:dyDescent="0.3">
      <c r="E54" s="14"/>
      <c r="F54" s="73">
        <f>G48</f>
        <v>4.9230769230769234</v>
      </c>
      <c r="G54" s="46" t="s">
        <v>2</v>
      </c>
      <c r="H54" s="2">
        <v>100</v>
      </c>
      <c r="I54" s="14"/>
      <c r="J54" s="2"/>
    </row>
    <row r="55" spans="5:10" x14ac:dyDescent="0.3">
      <c r="F55" s="15">
        <v>120</v>
      </c>
      <c r="G55" s="46"/>
      <c r="H55" s="4">
        <v>1</v>
      </c>
      <c r="J55" s="4"/>
    </row>
    <row r="56" spans="5:10" x14ac:dyDescent="0.3">
      <c r="F56" s="4"/>
      <c r="G56" s="4"/>
      <c r="H56" s="4"/>
      <c r="I56" s="4"/>
      <c r="J56" s="4"/>
    </row>
    <row r="57" spans="5:10" x14ac:dyDescent="0.3">
      <c r="F57" s="1">
        <f>4.92/120</f>
        <v>4.1000000000000002E-2</v>
      </c>
      <c r="G57" s="4" t="s">
        <v>2</v>
      </c>
      <c r="H57" s="4">
        <v>100</v>
      </c>
      <c r="I57" s="14"/>
      <c r="J57" s="4"/>
    </row>
    <row r="58" spans="5:10" ht="15.75" thickBot="1" x14ac:dyDescent="0.35">
      <c r="F58" s="4"/>
      <c r="J58" s="4"/>
    </row>
    <row r="59" spans="5:10" ht="15.75" thickBot="1" x14ac:dyDescent="0.35">
      <c r="E59" s="48" t="s">
        <v>21</v>
      </c>
      <c r="F59" s="49"/>
      <c r="G59" s="49"/>
      <c r="H59" s="16">
        <f>F57*100</f>
        <v>4.1000000000000005</v>
      </c>
      <c r="I59" s="13" t="s">
        <v>7</v>
      </c>
    </row>
    <row r="64" spans="5:10" ht="15.75" thickBot="1" x14ac:dyDescent="0.35"/>
    <row r="65" spans="1:14" ht="17.25" thickBot="1" x14ac:dyDescent="0.4">
      <c r="A65" s="63" t="s">
        <v>62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5"/>
    </row>
    <row r="66" spans="1:14" ht="15.75" thickBot="1" x14ac:dyDescent="0.35"/>
    <row r="67" spans="1:14" ht="17.25" thickBot="1" x14ac:dyDescent="0.4">
      <c r="F67" s="27" t="s">
        <v>63</v>
      </c>
      <c r="G67" s="28"/>
      <c r="H67" s="29"/>
    </row>
    <row r="68" spans="1:14" x14ac:dyDescent="0.3">
      <c r="F68" s="74" t="s">
        <v>64</v>
      </c>
      <c r="G68" s="75"/>
      <c r="H68" s="76"/>
    </row>
    <row r="69" spans="1:14" ht="15.75" thickBot="1" x14ac:dyDescent="0.35">
      <c r="F69" s="77" t="s">
        <v>3</v>
      </c>
      <c r="G69" s="78"/>
      <c r="H69" s="79"/>
    </row>
    <row r="71" spans="1:14" x14ac:dyDescent="0.3">
      <c r="F71" s="83">
        <f>F55</f>
        <v>120</v>
      </c>
      <c r="G71" s="45"/>
      <c r="H71" s="45"/>
    </row>
    <row r="72" spans="1:14" x14ac:dyDescent="0.3">
      <c r="F72" s="80">
        <f>F54</f>
        <v>4.9230769230769234</v>
      </c>
      <c r="G72" s="36"/>
      <c r="H72" s="36"/>
    </row>
    <row r="73" spans="1:14" ht="15.75" thickBot="1" x14ac:dyDescent="0.35">
      <c r="F73" s="4"/>
      <c r="G73" s="4"/>
      <c r="H73" s="4"/>
    </row>
    <row r="74" spans="1:14" ht="15.75" thickBot="1" x14ac:dyDescent="0.35">
      <c r="F74" s="81" t="s">
        <v>61</v>
      </c>
      <c r="G74" s="82">
        <f>F71/F72</f>
        <v>24.375</v>
      </c>
      <c r="H74" s="17" t="s">
        <v>14</v>
      </c>
    </row>
    <row r="75" spans="1:14" ht="15.75" thickBot="1" x14ac:dyDescent="0.35"/>
    <row r="76" spans="1:14" ht="17.25" thickBot="1" x14ac:dyDescent="0.4">
      <c r="A76" s="63" t="s">
        <v>65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5"/>
    </row>
    <row r="77" spans="1:14" ht="15.75" thickBot="1" x14ac:dyDescent="0.35"/>
    <row r="78" spans="1:14" ht="17.25" thickBot="1" x14ac:dyDescent="0.4">
      <c r="F78" s="27" t="s">
        <v>66</v>
      </c>
      <c r="G78" s="28"/>
      <c r="H78" s="29"/>
    </row>
    <row r="79" spans="1:14" ht="15.75" thickBot="1" x14ac:dyDescent="0.35">
      <c r="F79" s="85" t="s">
        <v>67</v>
      </c>
      <c r="G79" s="86"/>
      <c r="H79" s="87"/>
    </row>
    <row r="81" spans="2:8" x14ac:dyDescent="0.3">
      <c r="F81" s="89" t="s">
        <v>68</v>
      </c>
      <c r="G81" s="89"/>
      <c r="H81" s="89"/>
    </row>
    <row r="82" spans="2:8" ht="15.75" thickBot="1" x14ac:dyDescent="0.35">
      <c r="F82" s="84"/>
      <c r="G82" s="72"/>
      <c r="H82" s="72"/>
    </row>
    <row r="83" spans="2:8" ht="15.75" thickBot="1" x14ac:dyDescent="0.35">
      <c r="F83" s="81" t="s">
        <v>66</v>
      </c>
      <c r="G83" s="82"/>
      <c r="H83" s="88">
        <v>1.1200000000000001</v>
      </c>
    </row>
    <row r="94" spans="2:8" x14ac:dyDescent="0.3">
      <c r="B94" s="4"/>
      <c r="C94" s="4"/>
      <c r="D94" s="4"/>
    </row>
  </sheetData>
  <mergeCells count="62">
    <mergeCell ref="F81:H81"/>
    <mergeCell ref="F71:H71"/>
    <mergeCell ref="F72:H72"/>
    <mergeCell ref="A76:N76"/>
    <mergeCell ref="F78:H78"/>
    <mergeCell ref="F79:H79"/>
    <mergeCell ref="F29:G29"/>
    <mergeCell ref="E31:F31"/>
    <mergeCell ref="A65:N65"/>
    <mergeCell ref="F67:H67"/>
    <mergeCell ref="F68:H68"/>
    <mergeCell ref="A24:B24"/>
    <mergeCell ref="E24:H24"/>
    <mergeCell ref="E25:H25"/>
    <mergeCell ref="E26:H26"/>
    <mergeCell ref="F28:G28"/>
    <mergeCell ref="A1:N1"/>
    <mergeCell ref="B3:C3"/>
    <mergeCell ref="K16:L16"/>
    <mergeCell ref="A33:N33"/>
    <mergeCell ref="A22:N22"/>
    <mergeCell ref="D10:D11"/>
    <mergeCell ref="F10:F11"/>
    <mergeCell ref="G10:H11"/>
    <mergeCell ref="D4:D5"/>
    <mergeCell ref="B4:C4"/>
    <mergeCell ref="B5:C5"/>
    <mergeCell ref="B7:C7"/>
    <mergeCell ref="D7:D8"/>
    <mergeCell ref="B8:C8"/>
    <mergeCell ref="E35:I35"/>
    <mergeCell ref="B20:C20"/>
    <mergeCell ref="B13:C13"/>
    <mergeCell ref="B15:C15"/>
    <mergeCell ref="B17:C17"/>
    <mergeCell ref="B18:C18"/>
    <mergeCell ref="D17:D18"/>
    <mergeCell ref="E17:E18"/>
    <mergeCell ref="F7:F8"/>
    <mergeCell ref="G7:H8"/>
    <mergeCell ref="B10:C10"/>
    <mergeCell ref="B11:C11"/>
    <mergeCell ref="E36:G36"/>
    <mergeCell ref="H36:H37"/>
    <mergeCell ref="E37:G37"/>
    <mergeCell ref="E39:H39"/>
    <mergeCell ref="J39:L39"/>
    <mergeCell ref="E40:F40"/>
    <mergeCell ref="G40:G41"/>
    <mergeCell ref="E41:F41"/>
    <mergeCell ref="E43:F43"/>
    <mergeCell ref="E44:F44"/>
    <mergeCell ref="E46:H46"/>
    <mergeCell ref="J47:L47"/>
    <mergeCell ref="E48:F48"/>
    <mergeCell ref="E50:I50"/>
    <mergeCell ref="E51:G51"/>
    <mergeCell ref="H51:H52"/>
    <mergeCell ref="E52:G52"/>
    <mergeCell ref="G54:G55"/>
    <mergeCell ref="E59:G59"/>
    <mergeCell ref="F69:H69"/>
  </mergeCells>
  <pageMargins left="0.7" right="0.7" top="0.75" bottom="0.75" header="0.3" footer="0.3"/>
  <pageSetup paperSize="9" orientation="landscape" r:id="rId1"/>
  <headerFooter>
    <oddHeader xml:space="preserve">&amp;L&amp;"Comic Sans MS,Regular"&amp;10Ratios&amp;R&amp;"Comic Sans MS,Regular"&amp;10Mila PLC (Shareholders)
2007 </oddHeader>
    <oddFooter>&amp;L&amp;"Comic Sans MS,Regular"Part A&amp;R&amp;"Comic Sans MS,Regular"&amp;P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5344F-7E89-428C-85B7-6DD3CC004AF2}">
  <dimension ref="A1:N86"/>
  <sheetViews>
    <sheetView tabSelected="1" view="pageLayout" topLeftCell="A2" zoomScaleNormal="100" workbookViewId="0">
      <selection activeCell="E3" sqref="E3:J5"/>
    </sheetView>
  </sheetViews>
  <sheetFormatPr defaultRowHeight="15" x14ac:dyDescent="0.3"/>
  <cols>
    <col min="1" max="16384" width="9.140625" style="1"/>
  </cols>
  <sheetData>
    <row r="1" spans="1:14" ht="17.25" thickBot="1" x14ac:dyDescent="0.4">
      <c r="A1" s="63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4" ht="15.75" thickBot="1" x14ac:dyDescent="0.35"/>
    <row r="3" spans="1:14" ht="17.25" thickBot="1" x14ac:dyDescent="0.4">
      <c r="E3" s="27" t="s">
        <v>10</v>
      </c>
      <c r="F3" s="28"/>
      <c r="G3" s="28"/>
      <c r="H3" s="28"/>
      <c r="I3" s="28"/>
      <c r="J3" s="29"/>
      <c r="L3" s="47" t="s">
        <v>30</v>
      </c>
      <c r="M3" s="47"/>
      <c r="N3" s="47"/>
    </row>
    <row r="4" spans="1:14" x14ac:dyDescent="0.3">
      <c r="E4" s="30" t="s">
        <v>11</v>
      </c>
      <c r="F4" s="31"/>
      <c r="G4" s="31"/>
      <c r="H4" s="31"/>
      <c r="I4" s="50" t="s">
        <v>2</v>
      </c>
      <c r="J4" s="6">
        <v>100</v>
      </c>
      <c r="L4" s="1">
        <v>250000</v>
      </c>
      <c r="M4" s="1" t="s">
        <v>32</v>
      </c>
    </row>
    <row r="5" spans="1:14" ht="15.75" thickBot="1" x14ac:dyDescent="0.35">
      <c r="E5" s="33" t="s">
        <v>12</v>
      </c>
      <c r="F5" s="34"/>
      <c r="G5" s="34"/>
      <c r="H5" s="34"/>
      <c r="I5" s="51"/>
      <c r="J5" s="7">
        <v>1</v>
      </c>
      <c r="L5" s="1">
        <f>250000*0.06</f>
        <v>15000</v>
      </c>
    </row>
    <row r="8" spans="1:14" x14ac:dyDescent="0.3">
      <c r="E8" s="45" t="s">
        <v>73</v>
      </c>
      <c r="F8" s="45"/>
      <c r="G8" s="45"/>
      <c r="H8" s="45"/>
      <c r="I8" s="46" t="s">
        <v>2</v>
      </c>
      <c r="J8" s="2">
        <v>100</v>
      </c>
    </row>
    <row r="9" spans="1:14" x14ac:dyDescent="0.3">
      <c r="E9" s="36">
        <v>325000</v>
      </c>
      <c r="F9" s="36"/>
      <c r="G9" s="36"/>
      <c r="H9" s="36"/>
      <c r="I9" s="46"/>
      <c r="J9" s="4">
        <v>1</v>
      </c>
    </row>
    <row r="11" spans="1:14" x14ac:dyDescent="0.3">
      <c r="E11" s="45">
        <f>50000-10500</f>
        <v>39500</v>
      </c>
      <c r="F11" s="45"/>
      <c r="G11" s="45"/>
      <c r="H11" s="45"/>
      <c r="I11" s="46" t="s">
        <v>2</v>
      </c>
      <c r="J11" s="2">
        <v>100</v>
      </c>
    </row>
    <row r="12" spans="1:14" x14ac:dyDescent="0.3">
      <c r="E12" s="36">
        <f>E9</f>
        <v>325000</v>
      </c>
      <c r="F12" s="36"/>
      <c r="G12" s="36"/>
      <c r="H12" s="36"/>
      <c r="I12" s="46"/>
      <c r="J12" s="4">
        <v>1</v>
      </c>
    </row>
    <row r="14" spans="1:14" x14ac:dyDescent="0.3">
      <c r="E14" s="36">
        <f>E11/E12</f>
        <v>0.12153846153846154</v>
      </c>
      <c r="F14" s="36"/>
      <c r="G14" s="36"/>
      <c r="H14" s="36"/>
      <c r="I14" s="4" t="s">
        <v>2</v>
      </c>
      <c r="J14" s="4">
        <v>100</v>
      </c>
    </row>
    <row r="15" spans="1:14" ht="15.75" thickBot="1" x14ac:dyDescent="0.35">
      <c r="E15" s="36"/>
      <c r="F15" s="36"/>
      <c r="G15" s="36"/>
      <c r="H15" s="36"/>
    </row>
    <row r="16" spans="1:14" ht="15.75" thickBot="1" x14ac:dyDescent="0.35">
      <c r="E16" s="5"/>
      <c r="F16" s="37" t="s">
        <v>36</v>
      </c>
      <c r="G16" s="38"/>
      <c r="H16" s="12">
        <f>E14*100</f>
        <v>12.153846153846153</v>
      </c>
      <c r="I16" s="13" t="s">
        <v>13</v>
      </c>
    </row>
    <row r="17" spans="1:14" ht="15.75" thickBot="1" x14ac:dyDescent="0.35"/>
    <row r="18" spans="1:14" ht="17.25" thickBot="1" x14ac:dyDescent="0.4">
      <c r="A18" s="63" t="s">
        <v>74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</row>
    <row r="19" spans="1:14" ht="15.75" thickBot="1" x14ac:dyDescent="0.35"/>
    <row r="20" spans="1:14" ht="17.25" thickBot="1" x14ac:dyDescent="0.4">
      <c r="F20" s="27" t="s">
        <v>19</v>
      </c>
      <c r="G20" s="28"/>
      <c r="H20" s="28"/>
      <c r="I20" s="29"/>
      <c r="L20" s="8"/>
      <c r="M20" s="8"/>
      <c r="N20" s="8"/>
    </row>
    <row r="21" spans="1:14" x14ac:dyDescent="0.3">
      <c r="F21" s="52" t="s">
        <v>38</v>
      </c>
      <c r="G21" s="53"/>
      <c r="H21" s="53"/>
      <c r="I21" s="54"/>
    </row>
    <row r="22" spans="1:14" ht="15.75" thickBot="1" x14ac:dyDescent="0.35">
      <c r="F22" s="33" t="s">
        <v>39</v>
      </c>
      <c r="G22" s="34"/>
      <c r="H22" s="34"/>
      <c r="I22" s="35"/>
    </row>
    <row r="24" spans="1:14" x14ac:dyDescent="0.3">
      <c r="C24" s="14"/>
      <c r="D24" s="14"/>
      <c r="E24" s="14"/>
      <c r="F24" s="45" t="s">
        <v>69</v>
      </c>
      <c r="G24" s="45"/>
      <c r="H24" s="45"/>
      <c r="I24" s="45"/>
      <c r="J24" s="2"/>
    </row>
    <row r="25" spans="1:14" x14ac:dyDescent="0.3">
      <c r="F25" s="36" t="s">
        <v>70</v>
      </c>
      <c r="G25" s="36"/>
      <c r="H25" s="36"/>
      <c r="I25" s="36"/>
      <c r="J25" s="4"/>
    </row>
    <row r="26" spans="1:14" x14ac:dyDescent="0.3">
      <c r="F26" s="4"/>
      <c r="G26" s="4"/>
      <c r="H26" s="4"/>
      <c r="I26" s="4"/>
      <c r="J26" s="4"/>
    </row>
    <row r="27" spans="1:14" x14ac:dyDescent="0.3">
      <c r="F27" s="45">
        <f>187000-55000</f>
        <v>132000</v>
      </c>
      <c r="G27" s="45"/>
      <c r="H27" s="45"/>
      <c r="I27" s="45"/>
      <c r="J27" s="4"/>
    </row>
    <row r="28" spans="1:14" x14ac:dyDescent="0.3">
      <c r="F28" s="36">
        <f>102000+31000</f>
        <v>133000</v>
      </c>
      <c r="G28" s="36"/>
      <c r="H28" s="36"/>
      <c r="I28" s="36"/>
      <c r="J28" s="4"/>
    </row>
    <row r="29" spans="1:14" ht="15.75" thickBot="1" x14ac:dyDescent="0.35"/>
    <row r="30" spans="1:14" ht="15.75" thickBot="1" x14ac:dyDescent="0.35">
      <c r="F30" s="48" t="s">
        <v>19</v>
      </c>
      <c r="G30" s="49"/>
      <c r="H30" s="12">
        <f>F27/F28</f>
        <v>0.99248120300751874</v>
      </c>
      <c r="I30" s="13" t="s">
        <v>20</v>
      </c>
    </row>
    <row r="32" spans="1:14" ht="15.75" thickBot="1" x14ac:dyDescent="0.35"/>
    <row r="33" spans="1:14" ht="17.25" thickBot="1" x14ac:dyDescent="0.4">
      <c r="A33" s="63" t="s">
        <v>71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/>
    </row>
    <row r="34" spans="1:14" ht="15.75" thickBot="1" x14ac:dyDescent="0.35"/>
    <row r="35" spans="1:14" ht="17.25" thickBot="1" x14ac:dyDescent="0.4">
      <c r="F35" s="27" t="s">
        <v>35</v>
      </c>
      <c r="G35" s="28"/>
      <c r="H35" s="29"/>
    </row>
    <row r="36" spans="1:14" x14ac:dyDescent="0.3">
      <c r="F36" s="74" t="s">
        <v>8</v>
      </c>
      <c r="G36" s="75"/>
      <c r="H36" s="76"/>
    </row>
    <row r="37" spans="1:14" ht="15.75" thickBot="1" x14ac:dyDescent="0.35">
      <c r="F37" s="77" t="s">
        <v>9</v>
      </c>
      <c r="G37" s="78"/>
      <c r="H37" s="79"/>
    </row>
    <row r="39" spans="1:14" x14ac:dyDescent="0.3">
      <c r="F39" s="45">
        <v>120</v>
      </c>
      <c r="G39" s="45"/>
      <c r="H39" s="45"/>
    </row>
    <row r="40" spans="1:14" x14ac:dyDescent="0.3">
      <c r="F40" s="80">
        <f>H16</f>
        <v>12.153846153846153</v>
      </c>
      <c r="G40" s="36"/>
      <c r="H40" s="36"/>
    </row>
    <row r="41" spans="1:14" ht="15.75" thickBot="1" x14ac:dyDescent="0.35">
      <c r="F41" s="4"/>
      <c r="G41" s="4"/>
      <c r="H41" s="4"/>
    </row>
    <row r="42" spans="1:14" ht="15.75" thickBot="1" x14ac:dyDescent="0.35">
      <c r="F42" s="81" t="s">
        <v>61</v>
      </c>
      <c r="G42" s="82">
        <f>F39/F40</f>
        <v>9.8734177215189884</v>
      </c>
      <c r="H42" s="17" t="s">
        <v>14</v>
      </c>
    </row>
    <row r="43" spans="1:14" ht="15.75" thickBot="1" x14ac:dyDescent="0.35"/>
    <row r="44" spans="1:14" ht="17.25" thickBot="1" x14ac:dyDescent="0.4">
      <c r="A44" s="63" t="s">
        <v>75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5"/>
    </row>
    <row r="45" spans="1:14" ht="15.75" thickBot="1" x14ac:dyDescent="0.35"/>
    <row r="46" spans="1:14" ht="17.25" thickBot="1" x14ac:dyDescent="0.4">
      <c r="E46" s="27" t="s">
        <v>33</v>
      </c>
      <c r="F46" s="28"/>
      <c r="G46" s="28"/>
      <c r="H46" s="28"/>
      <c r="I46" s="29"/>
      <c r="L46" s="8"/>
      <c r="M46" s="8"/>
      <c r="N46" s="8"/>
    </row>
    <row r="47" spans="1:14" x14ac:dyDescent="0.3">
      <c r="E47" s="30" t="s">
        <v>34</v>
      </c>
      <c r="F47" s="31"/>
      <c r="G47" s="31"/>
      <c r="H47" s="50" t="s">
        <v>2</v>
      </c>
      <c r="I47" s="6">
        <v>100</v>
      </c>
    </row>
    <row r="48" spans="1:14" ht="15.75" thickBot="1" x14ac:dyDescent="0.35">
      <c r="E48" s="33" t="s">
        <v>6</v>
      </c>
      <c r="F48" s="34"/>
      <c r="G48" s="34"/>
      <c r="H48" s="51"/>
      <c r="I48" s="7">
        <v>1</v>
      </c>
    </row>
    <row r="50" spans="3:10" x14ac:dyDescent="0.3">
      <c r="C50" s="14"/>
      <c r="D50" s="14"/>
      <c r="E50" s="45">
        <v>60000</v>
      </c>
      <c r="F50" s="45"/>
      <c r="G50" s="45"/>
      <c r="H50" s="46" t="s">
        <v>2</v>
      </c>
      <c r="I50" s="2">
        <v>100</v>
      </c>
      <c r="J50" s="2"/>
    </row>
    <row r="51" spans="3:10" x14ac:dyDescent="0.3">
      <c r="E51" s="36">
        <v>922000</v>
      </c>
      <c r="F51" s="36"/>
      <c r="G51" s="36"/>
      <c r="H51" s="46"/>
      <c r="I51" s="4">
        <v>1</v>
      </c>
      <c r="J51" s="4"/>
    </row>
    <row r="52" spans="3:10" x14ac:dyDescent="0.3">
      <c r="E52" s="4"/>
      <c r="F52" s="4"/>
      <c r="G52" s="4"/>
      <c r="H52" s="3"/>
      <c r="I52" s="4"/>
      <c r="J52" s="4"/>
    </row>
    <row r="53" spans="3:10" x14ac:dyDescent="0.3">
      <c r="E53" s="36">
        <f>E50/E51</f>
        <v>6.5075921908893705E-2</v>
      </c>
      <c r="F53" s="36"/>
      <c r="G53" s="36"/>
      <c r="H53" s="3" t="s">
        <v>2</v>
      </c>
      <c r="I53" s="4">
        <v>100</v>
      </c>
      <c r="J53" s="4"/>
    </row>
    <row r="54" spans="3:10" ht="15.75" thickBot="1" x14ac:dyDescent="0.35"/>
    <row r="55" spans="3:10" ht="15.75" thickBot="1" x14ac:dyDescent="0.35">
      <c r="E55" s="48" t="s">
        <v>33</v>
      </c>
      <c r="F55" s="49"/>
      <c r="G55" s="49"/>
      <c r="H55" s="12">
        <f>E53*100</f>
        <v>6.5075921908893708</v>
      </c>
      <c r="I55" s="13" t="s">
        <v>7</v>
      </c>
    </row>
    <row r="64" spans="3:10" ht="15.75" thickBot="1" x14ac:dyDescent="0.35"/>
    <row r="65" spans="1:14" ht="17.25" thickBot="1" x14ac:dyDescent="0.4">
      <c r="A65" s="63" t="s">
        <v>15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5"/>
    </row>
    <row r="66" spans="1:14" ht="15.75" thickBot="1" x14ac:dyDescent="0.35">
      <c r="A66" s="14"/>
      <c r="B66" s="14"/>
      <c r="E66" s="14"/>
      <c r="F66" s="14"/>
      <c r="I66" s="14"/>
      <c r="J66" s="14"/>
      <c r="K66" s="14"/>
    </row>
    <row r="67" spans="1:14" ht="15.75" thickBot="1" x14ac:dyDescent="0.35">
      <c r="A67" s="14"/>
      <c r="B67" s="14"/>
      <c r="D67" s="14"/>
      <c r="E67" s="66" t="s">
        <v>15</v>
      </c>
      <c r="F67" s="67"/>
      <c r="G67" s="67"/>
      <c r="H67" s="67"/>
      <c r="I67" s="67"/>
      <c r="J67" s="68"/>
      <c r="K67" s="14"/>
    </row>
    <row r="68" spans="1:14" x14ac:dyDescent="0.3">
      <c r="D68" s="14"/>
      <c r="E68" s="30" t="s">
        <v>17</v>
      </c>
      <c r="F68" s="31"/>
      <c r="G68" s="31"/>
      <c r="H68" s="31"/>
      <c r="I68" s="50" t="s">
        <v>2</v>
      </c>
      <c r="J68" s="6">
        <v>100</v>
      </c>
      <c r="K68" s="14"/>
      <c r="L68" s="18"/>
      <c r="M68" s="2"/>
    </row>
    <row r="69" spans="1:14" ht="15.75" thickBot="1" x14ac:dyDescent="0.35">
      <c r="E69" s="33" t="s">
        <v>6</v>
      </c>
      <c r="F69" s="34"/>
      <c r="G69" s="34"/>
      <c r="H69" s="34"/>
      <c r="I69" s="51"/>
      <c r="J69" s="7">
        <v>1</v>
      </c>
      <c r="L69" s="18"/>
      <c r="M69" s="4"/>
    </row>
    <row r="71" spans="1:14" x14ac:dyDescent="0.3">
      <c r="F71" s="45" t="s">
        <v>76</v>
      </c>
      <c r="G71" s="45"/>
      <c r="H71" s="46" t="s">
        <v>2</v>
      </c>
      <c r="I71" s="2">
        <v>100</v>
      </c>
      <c r="J71" s="14"/>
      <c r="K71" s="14"/>
    </row>
    <row r="72" spans="1:14" x14ac:dyDescent="0.3">
      <c r="F72" s="36">
        <v>922000</v>
      </c>
      <c r="G72" s="36"/>
      <c r="H72" s="46"/>
      <c r="I72" s="4">
        <v>1</v>
      </c>
    </row>
    <row r="74" spans="1:14" x14ac:dyDescent="0.3">
      <c r="F74" s="45">
        <f>300000+250000</f>
        <v>550000</v>
      </c>
      <c r="G74" s="45"/>
      <c r="H74" s="46" t="s">
        <v>2</v>
      </c>
      <c r="I74" s="2">
        <v>100</v>
      </c>
      <c r="J74" s="14"/>
      <c r="K74" s="14"/>
    </row>
    <row r="75" spans="1:14" x14ac:dyDescent="0.3">
      <c r="F75" s="36">
        <f>F72</f>
        <v>922000</v>
      </c>
      <c r="G75" s="36"/>
      <c r="H75" s="46"/>
      <c r="I75" s="4">
        <v>1</v>
      </c>
    </row>
    <row r="77" spans="1:14" x14ac:dyDescent="0.3">
      <c r="F77" s="24"/>
      <c r="G77" s="4">
        <f>F74/F75</f>
        <v>0.59652928416485895</v>
      </c>
      <c r="H77" s="23" t="s">
        <v>2</v>
      </c>
      <c r="I77" s="4">
        <v>100</v>
      </c>
      <c r="J77" s="24"/>
      <c r="K77" s="24"/>
    </row>
    <row r="78" spans="1:14" ht="15.75" thickBot="1" x14ac:dyDescent="0.35"/>
    <row r="79" spans="1:14" ht="15.75" thickBot="1" x14ac:dyDescent="0.35">
      <c r="F79" s="48" t="s">
        <v>15</v>
      </c>
      <c r="G79" s="49"/>
      <c r="H79" s="12">
        <f>G77*100</f>
        <v>59.652928416485892</v>
      </c>
      <c r="I79" s="13" t="s">
        <v>7</v>
      </c>
    </row>
    <row r="80" spans="1:14" ht="16.5" x14ac:dyDescent="0.35">
      <c r="G80" s="20"/>
      <c r="H80" s="21"/>
    </row>
    <row r="82" spans="7:10" x14ac:dyDescent="0.3">
      <c r="H82" s="45"/>
      <c r="I82" s="45"/>
      <c r="J82" s="45"/>
    </row>
    <row r="83" spans="7:10" x14ac:dyDescent="0.3">
      <c r="H83" s="36"/>
      <c r="I83" s="36"/>
      <c r="J83" s="36"/>
    </row>
    <row r="85" spans="7:10" x14ac:dyDescent="0.3">
      <c r="G85" s="46"/>
      <c r="H85" s="45"/>
      <c r="I85" s="45"/>
      <c r="J85" s="45"/>
    </row>
    <row r="86" spans="7:10" x14ac:dyDescent="0.3">
      <c r="G86" s="46"/>
      <c r="H86" s="36"/>
      <c r="I86" s="36"/>
      <c r="J86" s="36"/>
    </row>
  </sheetData>
  <mergeCells count="57">
    <mergeCell ref="E53:G53"/>
    <mergeCell ref="E55:G55"/>
    <mergeCell ref="E46:I46"/>
    <mergeCell ref="E47:G47"/>
    <mergeCell ref="H47:H48"/>
    <mergeCell ref="E48:G48"/>
    <mergeCell ref="E50:G50"/>
    <mergeCell ref="H50:H51"/>
    <mergeCell ref="E51:G51"/>
    <mergeCell ref="A33:N33"/>
    <mergeCell ref="F35:H35"/>
    <mergeCell ref="F36:H36"/>
    <mergeCell ref="F37:H37"/>
    <mergeCell ref="A44:N44"/>
    <mergeCell ref="E3:J3"/>
    <mergeCell ref="L3:N3"/>
    <mergeCell ref="I4:I5"/>
    <mergeCell ref="E8:H8"/>
    <mergeCell ref="I8:I9"/>
    <mergeCell ref="E9:H9"/>
    <mergeCell ref="E11:H11"/>
    <mergeCell ref="I11:I12"/>
    <mergeCell ref="E12:H12"/>
    <mergeCell ref="E14:H14"/>
    <mergeCell ref="E15:H15"/>
    <mergeCell ref="F16:G16"/>
    <mergeCell ref="F74:G74"/>
    <mergeCell ref="F75:G75"/>
    <mergeCell ref="H74:H75"/>
    <mergeCell ref="F79:G79"/>
    <mergeCell ref="F25:I25"/>
    <mergeCell ref="F27:I27"/>
    <mergeCell ref="F28:I28"/>
    <mergeCell ref="F30:G30"/>
    <mergeCell ref="A65:N65"/>
    <mergeCell ref="E67:J67"/>
    <mergeCell ref="F39:H39"/>
    <mergeCell ref="F40:H40"/>
    <mergeCell ref="H82:J82"/>
    <mergeCell ref="H83:J83"/>
    <mergeCell ref="G85:G86"/>
    <mergeCell ref="H85:J85"/>
    <mergeCell ref="H86:J86"/>
    <mergeCell ref="A1:N1"/>
    <mergeCell ref="E4:H4"/>
    <mergeCell ref="E5:H5"/>
    <mergeCell ref="A18:N18"/>
    <mergeCell ref="F20:I20"/>
    <mergeCell ref="F21:I21"/>
    <mergeCell ref="F22:I22"/>
    <mergeCell ref="F24:I24"/>
    <mergeCell ref="E68:H68"/>
    <mergeCell ref="E69:H69"/>
    <mergeCell ref="I68:I69"/>
    <mergeCell ref="H71:H72"/>
    <mergeCell ref="F71:G71"/>
    <mergeCell ref="F72:G72"/>
  </mergeCells>
  <pageMargins left="0.7" right="0.7" top="0.75" bottom="0.75" header="0.3" footer="0.3"/>
  <pageSetup paperSize="9" orientation="landscape" r:id="rId1"/>
  <headerFooter>
    <oddHeader xml:space="preserve">&amp;L&amp;"Comic Sans MS,Regular"&amp;10Ratios&amp;R&amp;"Comic Sans MS,Regular"&amp;10Mila PLC (Shareholders)
2007 </oddHeader>
    <oddFooter>&amp;L&amp;"Comic Sans MS,Regular"&amp;10Part B - Extra Ratios&amp;R&amp;"Comic Sans MS,Regular"&amp;10&amp;P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699D9-5C45-4666-ABC1-DA2BF4E918C2}">
  <dimension ref="A1:N109"/>
  <sheetViews>
    <sheetView view="pageLayout" topLeftCell="A32" zoomScaleNormal="100" workbookViewId="0">
      <selection activeCell="D106" sqref="D106"/>
    </sheetView>
  </sheetViews>
  <sheetFormatPr defaultRowHeight="15" x14ac:dyDescent="0.3"/>
  <cols>
    <col min="1" max="16384" width="9.140625" style="1"/>
  </cols>
  <sheetData>
    <row r="1" spans="1:14" ht="16.5" x14ac:dyDescent="0.35">
      <c r="A1" s="20" t="s">
        <v>77</v>
      </c>
      <c r="B1" s="21" t="s">
        <v>78</v>
      </c>
      <c r="C1" s="90"/>
      <c r="E1" s="20"/>
      <c r="F1" s="25"/>
      <c r="I1" s="20"/>
      <c r="J1" s="90"/>
      <c r="K1" s="90"/>
      <c r="L1" s="90"/>
    </row>
    <row r="2" spans="1:14" ht="17.25" thickBot="1" x14ac:dyDescent="0.4">
      <c r="A2" s="20"/>
      <c r="B2" s="21" t="s">
        <v>79</v>
      </c>
      <c r="E2" s="20"/>
      <c r="F2" s="25"/>
    </row>
    <row r="3" spans="1:14" ht="17.25" thickBot="1" x14ac:dyDescent="0.4">
      <c r="A3" s="63" t="s">
        <v>96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1:14" ht="15.75" thickBot="1" x14ac:dyDescent="0.35">
      <c r="A4" s="14"/>
      <c r="B4" s="14"/>
      <c r="E4" s="14"/>
      <c r="F4" s="14"/>
      <c r="I4" s="14"/>
      <c r="J4" s="14"/>
      <c r="K4" s="14"/>
    </row>
    <row r="5" spans="1:14" ht="15.75" thickBot="1" x14ac:dyDescent="0.35">
      <c r="A5" s="14"/>
      <c r="B5" s="14"/>
      <c r="D5" s="14"/>
      <c r="E5" s="66" t="s">
        <v>15</v>
      </c>
      <c r="F5" s="67"/>
      <c r="G5" s="67"/>
      <c r="H5" s="67"/>
      <c r="I5" s="67"/>
      <c r="J5" s="68"/>
      <c r="K5" s="14"/>
    </row>
    <row r="6" spans="1:14" x14ac:dyDescent="0.3">
      <c r="D6" s="14"/>
      <c r="E6" s="30" t="s">
        <v>17</v>
      </c>
      <c r="F6" s="31"/>
      <c r="G6" s="31"/>
      <c r="H6" s="31"/>
      <c r="I6" s="50" t="s">
        <v>2</v>
      </c>
      <c r="J6" s="6">
        <v>100</v>
      </c>
      <c r="K6" s="14"/>
      <c r="L6" s="18"/>
      <c r="M6" s="2"/>
    </row>
    <row r="7" spans="1:14" ht="15.75" thickBot="1" x14ac:dyDescent="0.35">
      <c r="E7" s="33" t="s">
        <v>6</v>
      </c>
      <c r="F7" s="34"/>
      <c r="G7" s="34"/>
      <c r="H7" s="34"/>
      <c r="I7" s="51"/>
      <c r="J7" s="7">
        <v>1</v>
      </c>
      <c r="L7" s="18"/>
      <c r="M7" s="4"/>
    </row>
    <row r="9" spans="1:14" ht="15.75" customHeight="1" x14ac:dyDescent="0.3">
      <c r="E9" s="45" t="s">
        <v>97</v>
      </c>
      <c r="F9" s="45"/>
      <c r="G9" s="45"/>
      <c r="H9" s="46" t="s">
        <v>2</v>
      </c>
      <c r="I9" s="2">
        <v>100</v>
      </c>
      <c r="J9" s="14"/>
      <c r="K9" s="14"/>
    </row>
    <row r="10" spans="1:14" ht="15.75" customHeight="1" x14ac:dyDescent="0.3">
      <c r="E10" s="36" t="s">
        <v>98</v>
      </c>
      <c r="F10" s="36"/>
      <c r="G10" s="36"/>
      <c r="H10" s="46"/>
      <c r="I10" s="4">
        <v>1</v>
      </c>
    </row>
    <row r="12" spans="1:14" x14ac:dyDescent="0.3">
      <c r="F12" s="45">
        <f>150000+300000+250000</f>
        <v>700000</v>
      </c>
      <c r="G12" s="45"/>
      <c r="H12" s="46" t="s">
        <v>2</v>
      </c>
      <c r="I12" s="2">
        <v>100</v>
      </c>
      <c r="J12" s="14"/>
      <c r="K12" s="14"/>
    </row>
    <row r="13" spans="1:14" x14ac:dyDescent="0.3">
      <c r="F13" s="36">
        <f>922000+150000</f>
        <v>1072000</v>
      </c>
      <c r="G13" s="36"/>
      <c r="H13" s="46"/>
      <c r="I13" s="4">
        <v>1</v>
      </c>
    </row>
    <row r="15" spans="1:14" x14ac:dyDescent="0.3">
      <c r="F15" s="24"/>
      <c r="G15" s="4">
        <f>F12/F13</f>
        <v>0.65298507462686572</v>
      </c>
      <c r="H15" s="23" t="s">
        <v>2</v>
      </c>
      <c r="I15" s="4">
        <v>100</v>
      </c>
      <c r="J15" s="24"/>
      <c r="K15" s="24"/>
    </row>
    <row r="16" spans="1:14" ht="15.75" thickBot="1" x14ac:dyDescent="0.35"/>
    <row r="17" spans="1:14" ht="15.75" thickBot="1" x14ac:dyDescent="0.35">
      <c r="F17" s="48" t="s">
        <v>15</v>
      </c>
      <c r="G17" s="49"/>
      <c r="H17" s="12">
        <f>G15*100</f>
        <v>65.298507462686572</v>
      </c>
      <c r="I17" s="13" t="s">
        <v>7</v>
      </c>
    </row>
    <row r="18" spans="1:14" ht="17.25" thickBot="1" x14ac:dyDescent="0.4">
      <c r="A18" s="20"/>
      <c r="B18" s="21"/>
      <c r="E18" s="20"/>
      <c r="F18" s="25"/>
    </row>
    <row r="19" spans="1:14" ht="17.25" thickBot="1" x14ac:dyDescent="0.4">
      <c r="A19" s="60" t="s">
        <v>106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</row>
    <row r="20" spans="1:14" ht="15.75" thickBot="1" x14ac:dyDescent="0.35"/>
    <row r="21" spans="1:14" ht="17.25" thickBot="1" x14ac:dyDescent="0.4">
      <c r="A21" s="102" t="s">
        <v>108</v>
      </c>
      <c r="B21" s="102"/>
      <c r="E21" s="27" t="s">
        <v>37</v>
      </c>
      <c r="F21" s="28"/>
      <c r="G21" s="28"/>
      <c r="H21" s="29"/>
      <c r="J21" s="1" t="s">
        <v>58</v>
      </c>
    </row>
    <row r="22" spans="1:14" x14ac:dyDescent="0.3">
      <c r="A22" s="1">
        <v>300000</v>
      </c>
      <c r="B22" s="1" t="s">
        <v>57</v>
      </c>
      <c r="E22" s="30" t="s">
        <v>16</v>
      </c>
      <c r="F22" s="31"/>
      <c r="G22" s="31"/>
      <c r="H22" s="32"/>
      <c r="J22" s="1" t="s">
        <v>59</v>
      </c>
    </row>
    <row r="23" spans="1:14" ht="15.75" thickBot="1" x14ac:dyDescent="0.35">
      <c r="A23" s="1">
        <f>300000*0.09</f>
        <v>27000</v>
      </c>
      <c r="E23" s="33" t="s">
        <v>18</v>
      </c>
      <c r="F23" s="34"/>
      <c r="G23" s="34"/>
      <c r="H23" s="35"/>
    </row>
    <row r="25" spans="1:14" ht="16.5" x14ac:dyDescent="0.35">
      <c r="A25" s="102" t="s">
        <v>107</v>
      </c>
      <c r="B25" s="102"/>
      <c r="F25" s="45">
        <v>60000</v>
      </c>
      <c r="G25" s="45"/>
      <c r="K25" s="1">
        <v>60000</v>
      </c>
    </row>
    <row r="26" spans="1:14" x14ac:dyDescent="0.3">
      <c r="A26" s="1">
        <v>150000</v>
      </c>
      <c r="B26" s="1" t="s">
        <v>109</v>
      </c>
      <c r="F26" s="36" t="s">
        <v>110</v>
      </c>
      <c r="G26" s="36"/>
      <c r="K26" s="1">
        <f>26000+15000</f>
        <v>41000</v>
      </c>
    </row>
    <row r="27" spans="1:14" x14ac:dyDescent="0.3">
      <c r="A27" s="1">
        <f>150000*0.1</f>
        <v>15000</v>
      </c>
      <c r="K27" s="1">
        <f>K25/K26</f>
        <v>1.4634146341463414</v>
      </c>
    </row>
    <row r="28" spans="1:14" x14ac:dyDescent="0.3">
      <c r="F28" s="45">
        <v>60000</v>
      </c>
      <c r="G28" s="45"/>
    </row>
    <row r="29" spans="1:14" x14ac:dyDescent="0.3">
      <c r="F29" s="36">
        <f>27000+15000</f>
        <v>42000</v>
      </c>
      <c r="G29" s="36"/>
    </row>
    <row r="30" spans="1:14" ht="15.75" thickBot="1" x14ac:dyDescent="0.35"/>
    <row r="31" spans="1:14" ht="15.75" thickBot="1" x14ac:dyDescent="0.35">
      <c r="E31" s="48" t="s">
        <v>37</v>
      </c>
      <c r="F31" s="49"/>
      <c r="G31" s="12">
        <f>60000/42000</f>
        <v>1.4285714285714286</v>
      </c>
      <c r="H31" s="13" t="s">
        <v>5</v>
      </c>
    </row>
    <row r="32" spans="1:14" ht="15.75" customHeight="1" thickBot="1" x14ac:dyDescent="0.4">
      <c r="A32" s="95" t="s">
        <v>88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7"/>
    </row>
    <row r="33" spans="1:14" ht="15.75" thickBot="1" x14ac:dyDescent="0.35"/>
    <row r="34" spans="1:14" ht="17.25" thickBot="1" x14ac:dyDescent="0.4">
      <c r="A34" s="92" t="s">
        <v>80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4"/>
    </row>
    <row r="35" spans="1:14" ht="16.5" x14ac:dyDescent="0.35">
      <c r="A35" s="91" t="s">
        <v>81</v>
      </c>
      <c r="F35" s="25"/>
    </row>
    <row r="36" spans="1:14" x14ac:dyDescent="0.3">
      <c r="A36" s="4">
        <v>1</v>
      </c>
      <c r="B36" s="1" t="s">
        <v>83</v>
      </c>
    </row>
    <row r="37" spans="1:14" x14ac:dyDescent="0.3">
      <c r="A37" s="4">
        <v>2</v>
      </c>
      <c r="B37" s="1" t="s">
        <v>84</v>
      </c>
    </row>
    <row r="38" spans="1:14" x14ac:dyDescent="0.3">
      <c r="A38" s="4">
        <v>3</v>
      </c>
      <c r="B38" s="1" t="s">
        <v>82</v>
      </c>
    </row>
    <row r="39" spans="1:14" x14ac:dyDescent="0.3">
      <c r="A39" s="4">
        <v>4</v>
      </c>
      <c r="B39" s="1" t="s">
        <v>85</v>
      </c>
    </row>
    <row r="40" spans="1:14" x14ac:dyDescent="0.3">
      <c r="A40" s="4">
        <v>5</v>
      </c>
      <c r="B40" s="1" t="s">
        <v>86</v>
      </c>
    </row>
    <row r="41" spans="1:14" x14ac:dyDescent="0.3">
      <c r="A41" s="4"/>
      <c r="B41" s="1" t="s">
        <v>87</v>
      </c>
    </row>
    <row r="42" spans="1:14" x14ac:dyDescent="0.3">
      <c r="A42" s="4">
        <v>6</v>
      </c>
      <c r="B42" s="1" t="s">
        <v>99</v>
      </c>
    </row>
    <row r="43" spans="1:14" ht="15.75" thickBot="1" x14ac:dyDescent="0.35">
      <c r="B43" s="26"/>
    </row>
    <row r="44" spans="1:14" ht="17.25" thickBot="1" x14ac:dyDescent="0.4">
      <c r="A44" s="95" t="s">
        <v>89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7"/>
    </row>
    <row r="45" spans="1:14" ht="17.25" thickBot="1" x14ac:dyDescent="0.4">
      <c r="A45" s="98"/>
    </row>
    <row r="46" spans="1:14" ht="17.25" thickBot="1" x14ac:dyDescent="0.4">
      <c r="A46" s="92" t="s">
        <v>90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4"/>
    </row>
    <row r="47" spans="1:14" ht="16.5" x14ac:dyDescent="0.35">
      <c r="A47" s="100" t="s">
        <v>74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x14ac:dyDescent="0.3">
      <c r="A48" s="4">
        <v>1</v>
      </c>
      <c r="B48" s="101" t="s">
        <v>91</v>
      </c>
    </row>
    <row r="49" spans="1:14" x14ac:dyDescent="0.3">
      <c r="A49" s="4">
        <v>2</v>
      </c>
      <c r="B49" s="1" t="s">
        <v>92</v>
      </c>
    </row>
    <row r="50" spans="1:14" x14ac:dyDescent="0.3">
      <c r="A50" s="4">
        <v>3</v>
      </c>
      <c r="B50" s="1" t="s">
        <v>93</v>
      </c>
    </row>
    <row r="51" spans="1:14" x14ac:dyDescent="0.3">
      <c r="A51" s="4"/>
      <c r="B51" s="1" t="s">
        <v>94</v>
      </c>
    </row>
    <row r="52" spans="1:14" ht="15.75" thickBot="1" x14ac:dyDescent="0.35">
      <c r="A52" s="4"/>
    </row>
    <row r="53" spans="1:14" ht="17.25" thickBot="1" x14ac:dyDescent="0.4">
      <c r="A53" s="92" t="s">
        <v>95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4"/>
    </row>
    <row r="54" spans="1:14" ht="16.5" x14ac:dyDescent="0.35">
      <c r="A54" s="100" t="s">
        <v>15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x14ac:dyDescent="0.3">
      <c r="A55" s="4">
        <v>1</v>
      </c>
      <c r="B55" s="101" t="s">
        <v>104</v>
      </c>
    </row>
    <row r="56" spans="1:14" x14ac:dyDescent="0.3">
      <c r="A56" s="4">
        <v>2</v>
      </c>
      <c r="B56" s="101" t="s">
        <v>105</v>
      </c>
    </row>
    <row r="57" spans="1:14" x14ac:dyDescent="0.3">
      <c r="A57" s="4">
        <v>3</v>
      </c>
      <c r="B57" s="1" t="s">
        <v>100</v>
      </c>
    </row>
    <row r="58" spans="1:14" x14ac:dyDescent="0.3">
      <c r="A58" s="4"/>
      <c r="B58" s="1" t="s">
        <v>101</v>
      </c>
    </row>
    <row r="59" spans="1:14" x14ac:dyDescent="0.3">
      <c r="A59" s="4">
        <v>4</v>
      </c>
      <c r="B59" s="1" t="s">
        <v>102</v>
      </c>
    </row>
    <row r="60" spans="1:14" x14ac:dyDescent="0.3">
      <c r="B60" s="1" t="s">
        <v>103</v>
      </c>
    </row>
    <row r="64" spans="1:14" ht="16.5" x14ac:dyDescent="0.35">
      <c r="A64" s="91" t="s">
        <v>37</v>
      </c>
    </row>
    <row r="65" spans="1:14" x14ac:dyDescent="0.3">
      <c r="A65" s="4">
        <v>1</v>
      </c>
      <c r="B65" s="101" t="s">
        <v>114</v>
      </c>
    </row>
    <row r="66" spans="1:14" x14ac:dyDescent="0.3">
      <c r="A66" s="4">
        <v>2</v>
      </c>
      <c r="B66" s="101" t="s">
        <v>113</v>
      </c>
    </row>
    <row r="67" spans="1:14" x14ac:dyDescent="0.3">
      <c r="A67" s="4">
        <v>3</v>
      </c>
      <c r="B67" s="101" t="s">
        <v>111</v>
      </c>
    </row>
    <row r="68" spans="1:14" x14ac:dyDescent="0.3">
      <c r="A68" s="4"/>
      <c r="B68" s="1" t="s">
        <v>112</v>
      </c>
    </row>
    <row r="69" spans="1:14" x14ac:dyDescent="0.3">
      <c r="A69" s="4">
        <v>4</v>
      </c>
      <c r="B69" s="1" t="s">
        <v>115</v>
      </c>
    </row>
    <row r="70" spans="1:14" x14ac:dyDescent="0.3">
      <c r="B70" s="1" t="s">
        <v>116</v>
      </c>
    </row>
    <row r="71" spans="1:14" ht="15.75" thickBot="1" x14ac:dyDescent="0.35"/>
    <row r="72" spans="1:14" ht="17.25" thickBot="1" x14ac:dyDescent="0.4">
      <c r="A72" s="92" t="s">
        <v>117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4"/>
    </row>
    <row r="73" spans="1:14" ht="16.5" x14ac:dyDescent="0.35">
      <c r="A73" s="100" t="s">
        <v>118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x14ac:dyDescent="0.3">
      <c r="A74" s="4">
        <v>1</v>
      </c>
      <c r="B74" s="101" t="s">
        <v>125</v>
      </c>
    </row>
    <row r="75" spans="1:14" x14ac:dyDescent="0.3">
      <c r="A75" s="4"/>
      <c r="B75" s="1" t="s">
        <v>119</v>
      </c>
    </row>
    <row r="76" spans="1:14" x14ac:dyDescent="0.3">
      <c r="A76" s="4">
        <v>2</v>
      </c>
      <c r="B76" s="1" t="s">
        <v>120</v>
      </c>
    </row>
    <row r="77" spans="1:14" x14ac:dyDescent="0.3">
      <c r="A77" s="4"/>
      <c r="B77" s="1" t="s">
        <v>121</v>
      </c>
    </row>
    <row r="78" spans="1:14" x14ac:dyDescent="0.3">
      <c r="A78" s="4">
        <v>3</v>
      </c>
      <c r="B78" s="1" t="s">
        <v>122</v>
      </c>
    </row>
    <row r="79" spans="1:14" x14ac:dyDescent="0.3">
      <c r="A79" s="4"/>
      <c r="B79" s="1" t="s">
        <v>123</v>
      </c>
    </row>
    <row r="80" spans="1:14" x14ac:dyDescent="0.3">
      <c r="A80" s="4">
        <v>4</v>
      </c>
      <c r="B80" s="1" t="s">
        <v>124</v>
      </c>
    </row>
    <row r="81" spans="1:14" ht="15.75" thickBot="1" x14ac:dyDescent="0.35"/>
    <row r="82" spans="1:14" ht="17.25" thickBot="1" x14ac:dyDescent="0.4">
      <c r="A82" s="95" t="s">
        <v>126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7"/>
    </row>
    <row r="83" spans="1:14" ht="17.25" thickBot="1" x14ac:dyDescent="0.4">
      <c r="A83" s="98"/>
    </row>
    <row r="84" spans="1:14" ht="17.25" thickBot="1" x14ac:dyDescent="0.4">
      <c r="A84" s="92" t="s">
        <v>127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4"/>
    </row>
    <row r="85" spans="1:14" ht="16.5" x14ac:dyDescent="0.35">
      <c r="A85" s="91" t="s">
        <v>128</v>
      </c>
    </row>
    <row r="86" spans="1:14" x14ac:dyDescent="0.3">
      <c r="A86" s="4">
        <v>1</v>
      </c>
      <c r="B86" s="101" t="s">
        <v>129</v>
      </c>
    </row>
    <row r="87" spans="1:14" x14ac:dyDescent="0.3">
      <c r="A87" s="4">
        <v>2</v>
      </c>
      <c r="B87" s="101" t="s">
        <v>130</v>
      </c>
    </row>
    <row r="88" spans="1:14" x14ac:dyDescent="0.3">
      <c r="A88" s="4">
        <v>3</v>
      </c>
      <c r="B88" s="101" t="s">
        <v>132</v>
      </c>
    </row>
    <row r="89" spans="1:14" x14ac:dyDescent="0.3">
      <c r="B89" s="1" t="s">
        <v>131</v>
      </c>
    </row>
    <row r="95" spans="1:14" ht="15.75" thickBot="1" x14ac:dyDescent="0.35"/>
    <row r="96" spans="1:14" ht="17.25" thickBot="1" x14ac:dyDescent="0.4">
      <c r="A96" s="92" t="s">
        <v>133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4"/>
    </row>
    <row r="97" spans="1:14" ht="16.5" x14ac:dyDescent="0.35">
      <c r="A97" s="91" t="s">
        <v>134</v>
      </c>
    </row>
    <row r="98" spans="1:14" x14ac:dyDescent="0.3">
      <c r="A98" s="4">
        <v>1</v>
      </c>
      <c r="B98" s="101" t="s">
        <v>135</v>
      </c>
    </row>
    <row r="99" spans="1:14" x14ac:dyDescent="0.3">
      <c r="A99" s="4">
        <v>2</v>
      </c>
      <c r="B99" s="101" t="s">
        <v>136</v>
      </c>
    </row>
    <row r="100" spans="1:14" x14ac:dyDescent="0.3">
      <c r="A100" s="4">
        <v>3</v>
      </c>
      <c r="B100" s="101" t="s">
        <v>137</v>
      </c>
    </row>
    <row r="101" spans="1:14" ht="15.75" thickBot="1" x14ac:dyDescent="0.35"/>
    <row r="102" spans="1:14" ht="17.25" thickBot="1" x14ac:dyDescent="0.4">
      <c r="A102" s="92" t="s">
        <v>138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4"/>
    </row>
    <row r="104" spans="1:14" x14ac:dyDescent="0.3">
      <c r="A104" s="4">
        <v>1</v>
      </c>
      <c r="B104" s="1" t="s">
        <v>139</v>
      </c>
    </row>
    <row r="105" spans="1:14" x14ac:dyDescent="0.3">
      <c r="A105" s="4">
        <v>2</v>
      </c>
      <c r="B105" s="1" t="s">
        <v>143</v>
      </c>
    </row>
    <row r="106" spans="1:14" x14ac:dyDescent="0.3">
      <c r="A106" s="4"/>
      <c r="B106" s="1" t="s">
        <v>144</v>
      </c>
    </row>
    <row r="107" spans="1:14" x14ac:dyDescent="0.3">
      <c r="A107" s="4">
        <v>3</v>
      </c>
      <c r="B107" s="1" t="s">
        <v>141</v>
      </c>
    </row>
    <row r="108" spans="1:14" x14ac:dyDescent="0.3">
      <c r="A108" s="4"/>
      <c r="B108" s="1" t="s">
        <v>142</v>
      </c>
    </row>
    <row r="109" spans="1:14" x14ac:dyDescent="0.3">
      <c r="A109" s="4">
        <v>4</v>
      </c>
      <c r="B109" s="1" t="s">
        <v>140</v>
      </c>
    </row>
  </sheetData>
  <mergeCells count="31">
    <mergeCell ref="A84:N84"/>
    <mergeCell ref="A96:N96"/>
    <mergeCell ref="A102:N102"/>
    <mergeCell ref="F28:G28"/>
    <mergeCell ref="F29:G29"/>
    <mergeCell ref="A72:N72"/>
    <mergeCell ref="A82:N82"/>
    <mergeCell ref="E22:H22"/>
    <mergeCell ref="E23:H23"/>
    <mergeCell ref="F25:G25"/>
    <mergeCell ref="F26:G26"/>
    <mergeCell ref="E31:F31"/>
    <mergeCell ref="F17:G17"/>
    <mergeCell ref="E9:G9"/>
    <mergeCell ref="E10:G10"/>
    <mergeCell ref="A19:N19"/>
    <mergeCell ref="E21:H21"/>
    <mergeCell ref="H9:H10"/>
    <mergeCell ref="F12:G12"/>
    <mergeCell ref="H12:H13"/>
    <mergeCell ref="F13:G13"/>
    <mergeCell ref="A3:N3"/>
    <mergeCell ref="E5:J5"/>
    <mergeCell ref="E6:H6"/>
    <mergeCell ref="I6:I7"/>
    <mergeCell ref="E7:H7"/>
    <mergeCell ref="A32:N32"/>
    <mergeCell ref="A34:N34"/>
    <mergeCell ref="A44:N44"/>
    <mergeCell ref="A46:N46"/>
    <mergeCell ref="A53:N53"/>
  </mergeCells>
  <pageMargins left="0.7" right="0.7" top="0.75" bottom="0.75" header="0.3" footer="0.3"/>
  <pageSetup paperSize="9" orientation="landscape" r:id="rId1"/>
  <headerFooter>
    <oddHeader xml:space="preserve">&amp;L&amp;"Comic Sans MS,Regular"&amp;10Ratios&amp;R&amp;"Comic Sans MS,Regular"&amp;10Mila PLC (Shareholders)
2007 </oddHeader>
    <oddFooter>&amp;L&amp;"Comic Sans MS,Regular"&amp;10Part C - Theory&amp;R&amp;"Comic Sans MS,Regular"&amp;10&amp;P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 A</vt:lpstr>
      <vt:lpstr>PART B (Formulas)</vt:lpstr>
      <vt:lpstr>PART 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Ryan</cp:lastModifiedBy>
  <cp:revision/>
  <cp:lastPrinted>2023-07-06T07:55:11Z</cp:lastPrinted>
  <dcterms:created xsi:type="dcterms:W3CDTF">2020-01-07T10:43:52Z</dcterms:created>
  <dcterms:modified xsi:type="dcterms:W3CDTF">2023-07-07T21:49:11Z</dcterms:modified>
  <cp:category/>
  <cp:contentStatus/>
</cp:coreProperties>
</file>