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528"/>
  <workbookPr defaultThemeVersion="166925"/>
  <xr:revisionPtr revIDLastSave="963" documentId="11_E60897F41BE170836B02CE998F75CCDC64E183C8" xr6:coauthVersionLast="43" xr6:coauthVersionMax="43" xr10:uidLastSave="{EF573154-2217-4667-8942-C77E13764650}"/>
  <bookViews>
    <workbookView xWindow="240" yWindow="105" windowWidth="14805" windowHeight="8010" firstSheet="3" activeTab="1" xr2:uid="{00000000-000D-0000-FFFF-FFFF00000000}"/>
  </bookViews>
  <sheets>
    <sheet name="Workings" sheetId="1" r:id="rId1"/>
    <sheet name="Balance Sheet" sheetId="2" r:id="rId2"/>
    <sheet name="P &amp; L" sheetId="3" r:id="rId3"/>
    <sheet name="Theory" sheetId="4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80" i="1" l="1"/>
  <c r="B6" i="3"/>
  <c r="D11" i="3"/>
  <c r="D12" i="3"/>
  <c r="C14" i="3"/>
  <c r="D17" i="3"/>
  <c r="C15" i="3"/>
  <c r="C16" i="3"/>
  <c r="C17" i="3"/>
  <c r="B70" i="1"/>
  <c r="B73" i="1"/>
  <c r="C33" i="2"/>
  <c r="C30" i="2"/>
  <c r="C17" i="2"/>
  <c r="C18" i="2"/>
  <c r="B22" i="2"/>
  <c r="C22" i="2"/>
  <c r="D23" i="2"/>
  <c r="D11" i="2"/>
  <c r="B4" i="2"/>
  <c r="B63" i="1"/>
  <c r="B72" i="1"/>
  <c r="B51" i="1"/>
  <c r="B71" i="1"/>
  <c r="A21" i="1"/>
  <c r="A23" i="1"/>
  <c r="E21" i="1"/>
  <c r="E22" i="1"/>
  <c r="B69" i="1"/>
  <c r="B68" i="1"/>
  <c r="B67" i="1"/>
  <c r="D55" i="1"/>
  <c r="D56" i="1"/>
  <c r="B52" i="1"/>
  <c r="B64" i="1"/>
  <c r="B46" i="1"/>
  <c r="B45" i="1"/>
  <c r="B47" i="1"/>
  <c r="B39" i="1"/>
  <c r="E38" i="1"/>
  <c r="B29" i="1"/>
  <c r="B31" i="1"/>
  <c r="A25" i="1"/>
  <c r="E23" i="1"/>
  <c r="C6" i="1"/>
  <c r="C9" i="1"/>
  <c r="C10" i="1"/>
  <c r="E39" i="1"/>
  <c r="E40" i="1"/>
  <c r="B57" i="1"/>
  <c r="D57" i="1"/>
  <c r="B58" i="1"/>
  <c r="B59" i="1"/>
  <c r="B15" i="1"/>
  <c r="B17" i="1"/>
  <c r="B3" i="2"/>
  <c r="D3" i="2"/>
  <c r="D4" i="2"/>
  <c r="D5" i="2"/>
  <c r="C12" i="1"/>
  <c r="D8" i="2"/>
  <c r="D12" i="2"/>
  <c r="D24" i="2"/>
  <c r="C5" i="2"/>
  <c r="B5" i="2"/>
  <c r="C32" i="2"/>
  <c r="D33" i="2"/>
  <c r="D34" i="2"/>
  <c r="D18" i="3"/>
  <c r="D10" i="3"/>
  <c r="B77" i="1"/>
  <c r="B78" i="1"/>
  <c r="B82" i="1"/>
  <c r="D2" i="3"/>
  <c r="D9" i="3"/>
  <c r="C7" i="3"/>
  <c r="B5" i="3"/>
  <c r="C6" i="3"/>
</calcChain>
</file>

<file path=xl/sharedStrings.xml><?xml version="1.0" encoding="utf-8"?>
<sst xmlns="http://schemas.openxmlformats.org/spreadsheetml/2006/main" count="133" uniqueCount="111">
  <si>
    <t>Workign 1 - Statement of Capital</t>
  </si>
  <si>
    <t>Assets</t>
  </si>
  <si>
    <t>Premises</t>
  </si>
  <si>
    <t>Stock</t>
  </si>
  <si>
    <t>Debtors</t>
  </si>
  <si>
    <t>Rates Prepaid</t>
  </si>
  <si>
    <t>Liabilities</t>
  </si>
  <si>
    <t>Creditors</t>
  </si>
  <si>
    <t>Wages Due</t>
  </si>
  <si>
    <t>Net Assets</t>
  </si>
  <si>
    <t>Paid</t>
  </si>
  <si>
    <t>Good Will</t>
  </si>
  <si>
    <t>FABS</t>
  </si>
  <si>
    <t>Working 2 - Premises</t>
  </si>
  <si>
    <t>Amount</t>
  </si>
  <si>
    <t>Loan</t>
  </si>
  <si>
    <t>Working 3 - Loan Interest</t>
  </si>
  <si>
    <t>250000*9%*4/12</t>
  </si>
  <si>
    <t>Drawings</t>
  </si>
  <si>
    <t>Yearly</t>
  </si>
  <si>
    <t>EXP</t>
  </si>
  <si>
    <t>BS CL</t>
  </si>
  <si>
    <t>Working 4 - Investment</t>
  </si>
  <si>
    <t>Investment</t>
  </si>
  <si>
    <t>* 4</t>
  </si>
  <si>
    <t>Interest</t>
  </si>
  <si>
    <t xml:space="preserve">P &amp; L </t>
  </si>
  <si>
    <t>BS FA</t>
  </si>
  <si>
    <t>Working 5 - Capitla Introduced</t>
  </si>
  <si>
    <t>Dividends</t>
  </si>
  <si>
    <t>BS FB</t>
  </si>
  <si>
    <t>Working 6 - Light and heat</t>
  </si>
  <si>
    <t>Add Due</t>
  </si>
  <si>
    <t>L &amp; H</t>
  </si>
  <si>
    <t>Exp</t>
  </si>
  <si>
    <t>Working 7 - General Expenses</t>
  </si>
  <si>
    <t>Less Due 01.01</t>
  </si>
  <si>
    <t>W10</t>
  </si>
  <si>
    <t>Working 8 - Furniture</t>
  </si>
  <si>
    <t>Drawings (20%)</t>
  </si>
  <si>
    <t>BSFA</t>
  </si>
  <si>
    <t>Wokring 9 - Rates</t>
  </si>
  <si>
    <t>* 8/12</t>
  </si>
  <si>
    <t>Add Prepaid 01.01</t>
  </si>
  <si>
    <t>Prepaid</t>
  </si>
  <si>
    <t>Less Prepaid 31.12</t>
  </si>
  <si>
    <t>BSCA</t>
  </si>
  <si>
    <t>Working 10 - College Fees</t>
  </si>
  <si>
    <t>Drawings (30%)</t>
  </si>
  <si>
    <t>Gen Exp</t>
  </si>
  <si>
    <t>Working 11 - Drawings</t>
  </si>
  <si>
    <t>300 * 52</t>
  </si>
  <si>
    <t>Cash</t>
  </si>
  <si>
    <t>250 * 52</t>
  </si>
  <si>
    <t>Loan Int (W3)</t>
  </si>
  <si>
    <t>L &amp; H (W6)</t>
  </si>
  <si>
    <t>Furniture (W8)</t>
  </si>
  <si>
    <t>College Fees (W10)</t>
  </si>
  <si>
    <t>Working 12 - Sales</t>
  </si>
  <si>
    <t>40% of Gross Profit</t>
  </si>
  <si>
    <t>Gross Profit</t>
  </si>
  <si>
    <t>40% =</t>
  </si>
  <si>
    <t>1% =</t>
  </si>
  <si>
    <t>160200/40</t>
  </si>
  <si>
    <t>5340 * 100</t>
  </si>
  <si>
    <t>Balance Sheet of C. Clay as at 31/12/2014 
 </t>
  </si>
  <si>
    <t>TANGIBLE FIXED ASSETS</t>
  </si>
  <si>
    <t>COST</t>
  </si>
  <si>
    <t>DEP</t>
  </si>
  <si>
    <t>NBV</t>
  </si>
  <si>
    <t>Premises (W2)</t>
  </si>
  <si>
    <t>INTANGIBLE FIXED ASSETS</t>
  </si>
  <si>
    <t>Good Will (W1)</t>
  </si>
  <si>
    <t>FINANICAL FIXED ASSETS</t>
  </si>
  <si>
    <t>Investments (W4)</t>
  </si>
  <si>
    <t>CURRENT ASSETS</t>
  </si>
  <si>
    <t>Closing Stock </t>
  </si>
  <si>
    <t>Debtors </t>
  </si>
  <si>
    <t>Bank</t>
  </si>
  <si>
    <t>Rates (W12)</t>
  </si>
  <si>
    <t>CREDITORS DUE WITHIN ONE YEAR</t>
  </si>
  <si>
    <t>Electricity Due</t>
  </si>
  <si>
    <t>Interest due (W3)</t>
  </si>
  <si>
    <t>NET ASSETS</t>
  </si>
  <si>
    <t>FINANCE BY</t>
  </si>
  <si>
    <t>Loan </t>
  </si>
  <si>
    <t>CAPITAL AND RESERVE</t>
  </si>
  <si>
    <t>Capital(01.01</t>
  </si>
  <si>
    <t>Capital Introduced (W5)</t>
  </si>
  <si>
    <t>Net Profit</t>
  </si>
  <si>
    <t>Less Drawings (W14)</t>
  </si>
  <si>
    <t>Trading, Profit and Loss Account (of C. Clay) for the year ended 31/12/2014 _x000D_</t>
  </si>
  <si>
    <t>Sales (W16)</t>
  </si>
  <si>
    <t>Less Cost Of Sales</t>
  </si>
  <si>
    <t>Op Stock</t>
  </si>
  <si>
    <t>Add Purchases</t>
  </si>
  <si>
    <t>Less Drawings (W11)</t>
  </si>
  <si>
    <t>Less CLosing Stock (W8)</t>
  </si>
  <si>
    <t>Cost of Goods Sold</t>
  </si>
  <si>
    <t>GROSS PROFIT</t>
  </si>
  <si>
    <t>Add Invest Income (W4)</t>
  </si>
  <si>
    <t>Less Expenses</t>
  </si>
  <si>
    <t>Loan Interest (W3)</t>
  </si>
  <si>
    <t>General Exp (W7)</t>
  </si>
  <si>
    <t>Rates (W9)</t>
  </si>
  <si>
    <t>(c)</t>
  </si>
  <si>
    <t xml:space="preserve">Summary of the advice you would give Fay in relation to the information given above. </t>
  </si>
  <si>
    <t>-</t>
  </si>
  <si>
    <t>Keep a detailed cash book and general ledger supported by appropriate subsidiary day books (4)</t>
  </si>
  <si>
    <t>Would enable Jones to prepare an accurate Trading, Profit and Loss Account and Balance Sheet (4) </t>
  </si>
  <si>
    <t>Avoid reliance on estimates (2)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</si>
</sst>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0" xfId="0" applyAlignment="1">
      <alignment horizontal="center"/>
    </xf>
    <xf numFmtId="0" fontId="1" fillId="2" borderId="2" xfId="0" applyFont="1" applyFill="1" applyBorder="1"/>
    <xf numFmtId="0" fontId="1" fillId="2" borderId="0" xfId="0" applyFont="1" applyFill="1"/>
    <xf numFmtId="0" fontId="0" fillId="3" borderId="0" xfId="0" applyFill="1"/>
    <xf numFmtId="0" fontId="0" fillId="0" borderId="3" xfId="0" applyBorder="1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2" borderId="1" xfId="0" applyFont="1" applyFill="1" applyBorder="1"/>
    <xf numFmtId="9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0" xfId="0" applyFont="1"/>
    <xf numFmtId="0" fontId="4" fillId="0" borderId="0" xfId="0" applyFont="1"/>
    <xf numFmtId="0" fontId="1" fillId="3" borderId="0" xfId="0" applyFont="1" applyFill="1"/>
    <xf numFmtId="0" fontId="1" fillId="2" borderId="2" xfId="0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2"/>
  <sheetViews>
    <sheetView topLeftCell="A15" workbookViewId="0" xr3:uid="{AEA406A1-0E4B-5B11-9CD5-51D6E497D94C}">
      <selection activeCell="K47" sqref="K47"/>
    </sheetView>
  </sheetViews>
  <sheetFormatPr defaultRowHeight="15"/>
  <cols>
    <col min="1" max="1" width="14.7109375" customWidth="1"/>
    <col min="2" max="2" width="12.5703125" customWidth="1"/>
  </cols>
  <sheetData>
    <row r="1" spans="1:4">
      <c r="A1" s="2" t="s">
        <v>0</v>
      </c>
    </row>
    <row r="2" spans="1:4">
      <c r="A2" s="1" t="s">
        <v>1</v>
      </c>
    </row>
    <row r="3" spans="1:4">
      <c r="A3" t="s">
        <v>2</v>
      </c>
      <c r="B3">
        <v>540000</v>
      </c>
    </row>
    <row r="4" spans="1:4">
      <c r="A4" t="s">
        <v>3</v>
      </c>
      <c r="B4">
        <v>36500</v>
      </c>
    </row>
    <row r="5" spans="1:4">
      <c r="A5" t="s">
        <v>4</v>
      </c>
      <c r="B5">
        <v>48200</v>
      </c>
    </row>
    <row r="6" spans="1:4">
      <c r="A6" t="s">
        <v>5</v>
      </c>
      <c r="B6" s="3">
        <v>2080</v>
      </c>
      <c r="C6">
        <f>SUM(B3:B6)</f>
        <v>626780</v>
      </c>
    </row>
    <row r="7" spans="1:4">
      <c r="A7" s="1" t="s">
        <v>6</v>
      </c>
    </row>
    <row r="8" spans="1:4">
      <c r="A8" t="s">
        <v>7</v>
      </c>
      <c r="B8">
        <v>32500</v>
      </c>
    </row>
    <row r="9" spans="1:4">
      <c r="A9" t="s">
        <v>8</v>
      </c>
      <c r="B9" s="3">
        <v>850</v>
      </c>
      <c r="C9" s="3">
        <f>B8+B9</f>
        <v>33350</v>
      </c>
    </row>
    <row r="10" spans="1:4">
      <c r="A10" t="s">
        <v>9</v>
      </c>
      <c r="C10">
        <f>C6-C9</f>
        <v>593430</v>
      </c>
    </row>
    <row r="11" spans="1:4">
      <c r="A11" t="s">
        <v>10</v>
      </c>
      <c r="C11">
        <v>610000</v>
      </c>
    </row>
    <row r="12" spans="1:4">
      <c r="A12" t="s">
        <v>11</v>
      </c>
      <c r="C12" s="6">
        <f>C11-C10</f>
        <v>16570</v>
      </c>
      <c r="D12" s="5" t="s">
        <v>12</v>
      </c>
    </row>
    <row r="14" spans="1:4">
      <c r="A14" s="1" t="s">
        <v>13</v>
      </c>
    </row>
    <row r="15" spans="1:4">
      <c r="A15" t="s">
        <v>14</v>
      </c>
      <c r="B15">
        <f>B3</f>
        <v>540000</v>
      </c>
    </row>
    <row r="16" spans="1:4">
      <c r="A16" t="s">
        <v>15</v>
      </c>
      <c r="B16">
        <v>230000</v>
      </c>
    </row>
    <row r="17" spans="1:6">
      <c r="B17" s="6">
        <f>SUM(B15:B16)</f>
        <v>770000</v>
      </c>
      <c r="C17" s="5" t="s">
        <v>12</v>
      </c>
    </row>
    <row r="19" spans="1:6">
      <c r="A19" s="2" t="s">
        <v>16</v>
      </c>
    </row>
    <row r="20" spans="1:6">
      <c r="A20" t="s">
        <v>17</v>
      </c>
      <c r="D20" s="24" t="s">
        <v>18</v>
      </c>
      <c r="E20" s="24"/>
    </row>
    <row r="21" spans="1:6">
      <c r="A21">
        <f>SUM((250000*0.09)*4)/12</f>
        <v>7500</v>
      </c>
      <c r="B21" t="s">
        <v>19</v>
      </c>
      <c r="D21" t="s">
        <v>19</v>
      </c>
      <c r="E21">
        <f>A23</f>
        <v>7500</v>
      </c>
    </row>
    <row r="22" spans="1:6">
      <c r="D22" t="s">
        <v>18</v>
      </c>
      <c r="E22">
        <f>E21*0.2</f>
        <v>1500</v>
      </c>
    </row>
    <row r="23" spans="1:6">
      <c r="A23" s="8">
        <f>A21</f>
        <v>7500</v>
      </c>
      <c r="E23" s="6">
        <f>E21-E22</f>
        <v>6000</v>
      </c>
      <c r="F23" t="s">
        <v>20</v>
      </c>
    </row>
    <row r="24" spans="1:6">
      <c r="A24">
        <v>3100</v>
      </c>
      <c r="B24" t="s">
        <v>10</v>
      </c>
    </row>
    <row r="25" spans="1:6">
      <c r="A25" s="6">
        <f>A23-A24</f>
        <v>4400</v>
      </c>
      <c r="B25" t="s">
        <v>21</v>
      </c>
    </row>
    <row r="27" spans="1:6">
      <c r="A27" s="2" t="s">
        <v>22</v>
      </c>
    </row>
    <row r="28" spans="1:6">
      <c r="A28" t="s">
        <v>23</v>
      </c>
      <c r="B28">
        <v>1800</v>
      </c>
      <c r="C28" t="s">
        <v>24</v>
      </c>
      <c r="D28" s="20"/>
      <c r="E28" s="20"/>
    </row>
    <row r="29" spans="1:6">
      <c r="B29">
        <f>B28*4</f>
        <v>7200</v>
      </c>
      <c r="D29" s="20"/>
      <c r="E29" s="20"/>
    </row>
    <row r="30" spans="1:6">
      <c r="A30" t="s">
        <v>25</v>
      </c>
      <c r="B30" s="7">
        <v>120</v>
      </c>
      <c r="C30" s="5" t="s">
        <v>26</v>
      </c>
      <c r="D30" s="21"/>
      <c r="E30" s="20"/>
    </row>
    <row r="31" spans="1:6">
      <c r="B31" s="6">
        <f>B29+B30</f>
        <v>7320</v>
      </c>
      <c r="C31" s="5" t="s">
        <v>27</v>
      </c>
      <c r="D31" s="20"/>
      <c r="E31" s="20"/>
    </row>
    <row r="32" spans="1:6">
      <c r="C32" s="5"/>
      <c r="D32" s="20"/>
      <c r="E32" s="20"/>
    </row>
    <row r="33" spans="1:6">
      <c r="A33" s="2" t="s">
        <v>28</v>
      </c>
      <c r="C33" s="5"/>
    </row>
    <row r="34" spans="1:6">
      <c r="A34" t="s">
        <v>29</v>
      </c>
      <c r="B34" s="7">
        <v>4800</v>
      </c>
      <c r="C34" s="5" t="s">
        <v>30</v>
      </c>
    </row>
    <row r="36" spans="1:6">
      <c r="A36" s="2" t="s">
        <v>31</v>
      </c>
    </row>
    <row r="37" spans="1:6">
      <c r="A37" t="s">
        <v>14</v>
      </c>
      <c r="B37">
        <v>8300</v>
      </c>
      <c r="D37" s="24" t="s">
        <v>18</v>
      </c>
      <c r="E37" s="24"/>
    </row>
    <row r="38" spans="1:6">
      <c r="A38" t="s">
        <v>32</v>
      </c>
      <c r="B38">
        <v>300</v>
      </c>
      <c r="D38" t="s">
        <v>33</v>
      </c>
      <c r="E38">
        <f>B39</f>
        <v>8600</v>
      </c>
    </row>
    <row r="39" spans="1:6">
      <c r="B39" s="4">
        <f>B37+B38</f>
        <v>8600</v>
      </c>
      <c r="D39" t="s">
        <v>18</v>
      </c>
      <c r="E39" s="8">
        <f>E38*0.2</f>
        <v>1720</v>
      </c>
      <c r="F39" t="s">
        <v>18</v>
      </c>
    </row>
    <row r="40" spans="1:6">
      <c r="E40" s="6">
        <f>E38-E39</f>
        <v>6880</v>
      </c>
      <c r="F40" t="s">
        <v>34</v>
      </c>
    </row>
    <row r="41" spans="1:6">
      <c r="E41" s="22"/>
    </row>
    <row r="42" spans="1:6">
      <c r="A42" s="2" t="s">
        <v>35</v>
      </c>
      <c r="E42" s="22"/>
    </row>
    <row r="43" spans="1:6">
      <c r="A43" t="s">
        <v>14</v>
      </c>
      <c r="B43">
        <v>102000</v>
      </c>
      <c r="E43" s="22"/>
    </row>
    <row r="44" spans="1:6">
      <c r="A44" t="s">
        <v>36</v>
      </c>
      <c r="B44">
        <v>850</v>
      </c>
      <c r="E44" s="22"/>
    </row>
    <row r="45" spans="1:6">
      <c r="B45" s="8">
        <f>B43-B44</f>
        <v>101150</v>
      </c>
      <c r="C45" s="5"/>
      <c r="E45" s="22"/>
    </row>
    <row r="46" spans="1:6">
      <c r="A46" t="s">
        <v>37</v>
      </c>
      <c r="B46" s="8">
        <f>B64</f>
        <v>6300</v>
      </c>
      <c r="C46" s="5"/>
      <c r="E46" s="22"/>
    </row>
    <row r="47" spans="1:6">
      <c r="B47" s="6">
        <f>B45+B46</f>
        <v>107450</v>
      </c>
      <c r="C47" t="s">
        <v>34</v>
      </c>
    </row>
    <row r="49" spans="1:5">
      <c r="A49" s="1" t="s">
        <v>38</v>
      </c>
    </row>
    <row r="50" spans="1:5">
      <c r="A50" s="10" t="s">
        <v>14</v>
      </c>
      <c r="B50" s="10">
        <v>18000</v>
      </c>
      <c r="C50" s="10"/>
      <c r="D50" s="10"/>
    </row>
    <row r="51" spans="1:5">
      <c r="A51" s="10" t="s">
        <v>39</v>
      </c>
      <c r="B51" s="10">
        <f>B50*0.2</f>
        <v>3600</v>
      </c>
      <c r="C51" s="10" t="s">
        <v>18</v>
      </c>
      <c r="D51" s="10"/>
    </row>
    <row r="52" spans="1:5">
      <c r="A52" s="10"/>
      <c r="B52" s="23">
        <f>B50-B51</f>
        <v>14400</v>
      </c>
      <c r="C52" s="10" t="s">
        <v>40</v>
      </c>
      <c r="D52" s="10"/>
    </row>
    <row r="54" spans="1:5">
      <c r="A54" s="1" t="s">
        <v>41</v>
      </c>
    </row>
    <row r="55" spans="1:5">
      <c r="A55" t="s">
        <v>14</v>
      </c>
      <c r="B55">
        <v>7080</v>
      </c>
      <c r="D55">
        <f>B55</f>
        <v>7080</v>
      </c>
      <c r="E55" t="s">
        <v>42</v>
      </c>
    </row>
    <row r="56" spans="1:5">
      <c r="A56" t="s">
        <v>43</v>
      </c>
      <c r="B56">
        <v>2080</v>
      </c>
      <c r="D56">
        <f>SUM(D55*8)/12</f>
        <v>4720</v>
      </c>
    </row>
    <row r="57" spans="1:5">
      <c r="B57" s="9">
        <f>B55+B56</f>
        <v>9160</v>
      </c>
      <c r="D57" s="4">
        <f>D55-D56</f>
        <v>2360</v>
      </c>
      <c r="E57" t="s">
        <v>44</v>
      </c>
    </row>
    <row r="58" spans="1:5">
      <c r="A58" t="s">
        <v>45</v>
      </c>
      <c r="B58" s="7">
        <f>D57</f>
        <v>2360</v>
      </c>
      <c r="C58" s="5" t="s">
        <v>46</v>
      </c>
    </row>
    <row r="59" spans="1:5">
      <c r="B59" s="4">
        <f>B57-B58</f>
        <v>6800</v>
      </c>
      <c r="C59" s="5"/>
    </row>
    <row r="60" spans="1:5">
      <c r="C60" s="5"/>
    </row>
    <row r="61" spans="1:5">
      <c r="A61" s="2" t="s">
        <v>47</v>
      </c>
    </row>
    <row r="62" spans="1:5">
      <c r="A62" t="s">
        <v>14</v>
      </c>
      <c r="B62">
        <v>9000</v>
      </c>
    </row>
    <row r="63" spans="1:5">
      <c r="A63" t="s">
        <v>48</v>
      </c>
      <c r="B63">
        <f>B62*0.3</f>
        <v>2700</v>
      </c>
    </row>
    <row r="64" spans="1:5">
      <c r="B64" s="4">
        <f>B62-B63</f>
        <v>6300</v>
      </c>
      <c r="C64" t="s">
        <v>49</v>
      </c>
    </row>
    <row r="66" spans="1:3">
      <c r="A66" s="2" t="s">
        <v>50</v>
      </c>
    </row>
    <row r="67" spans="1:3">
      <c r="A67" t="s">
        <v>3</v>
      </c>
      <c r="B67">
        <f>300*52</f>
        <v>15600</v>
      </c>
      <c r="C67" t="s">
        <v>51</v>
      </c>
    </row>
    <row r="68" spans="1:3">
      <c r="A68" t="s">
        <v>52</v>
      </c>
      <c r="B68">
        <f>250*52</f>
        <v>13000</v>
      </c>
      <c r="C68" t="s">
        <v>53</v>
      </c>
    </row>
    <row r="69" spans="1:3">
      <c r="A69" t="s">
        <v>54</v>
      </c>
      <c r="B69">
        <f>E22</f>
        <v>1500</v>
      </c>
    </row>
    <row r="70" spans="1:3">
      <c r="A70" t="s">
        <v>55</v>
      </c>
      <c r="B70">
        <f>E39</f>
        <v>1720</v>
      </c>
    </row>
    <row r="71" spans="1:3">
      <c r="A71" t="s">
        <v>56</v>
      </c>
      <c r="B71">
        <f>B51</f>
        <v>3600</v>
      </c>
    </row>
    <row r="72" spans="1:3">
      <c r="A72" t="s">
        <v>57</v>
      </c>
      <c r="B72">
        <f>B63</f>
        <v>2700</v>
      </c>
    </row>
    <row r="73" spans="1:3">
      <c r="B73" s="6">
        <f>SUM(B67:B72)</f>
        <v>38120</v>
      </c>
      <c r="C73" t="s">
        <v>30</v>
      </c>
    </row>
    <row r="75" spans="1:3">
      <c r="A75" s="2" t="s">
        <v>58</v>
      </c>
    </row>
    <row r="76" spans="1:3">
      <c r="A76" t="s">
        <v>59</v>
      </c>
    </row>
    <row r="77" spans="1:3">
      <c r="A77" s="10" t="s">
        <v>60</v>
      </c>
      <c r="B77" s="14">
        <f>'P &amp; L'!D10</f>
        <v>145000</v>
      </c>
    </row>
    <row r="78" spans="1:3">
      <c r="A78" s="13" t="s">
        <v>61</v>
      </c>
      <c r="B78" s="14">
        <f>B77</f>
        <v>145000</v>
      </c>
    </row>
    <row r="79" spans="1:3">
      <c r="A79" s="10" t="s">
        <v>62</v>
      </c>
      <c r="B79" t="s">
        <v>63</v>
      </c>
    </row>
    <row r="80" spans="1:3">
      <c r="A80" s="10"/>
      <c r="B80">
        <f>B78/40</f>
        <v>3625</v>
      </c>
    </row>
    <row r="81" spans="1:2">
      <c r="A81" s="13">
        <v>1</v>
      </c>
      <c r="B81" t="s">
        <v>64</v>
      </c>
    </row>
    <row r="82" spans="1:2">
      <c r="A82" s="13"/>
      <c r="B82">
        <f>B80*100</f>
        <v>362500</v>
      </c>
    </row>
  </sheetData>
  <mergeCells count="2">
    <mergeCell ref="D37:E37"/>
    <mergeCell ref="D20:E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9A3BE-5886-49F9-AED4-7BDDD6EE072D}">
  <dimension ref="A1:E34"/>
  <sheetViews>
    <sheetView tabSelected="1" topLeftCell="A16" workbookViewId="0" xr3:uid="{EC20E279-5872-5860-8A44-C64C665796BD}">
      <selection activeCell="F24" sqref="F24"/>
    </sheetView>
  </sheetViews>
  <sheetFormatPr defaultRowHeight="15"/>
  <cols>
    <col min="1" max="1" width="21.7109375" customWidth="1"/>
  </cols>
  <sheetData>
    <row r="1" spans="1:5" ht="15" customHeight="1">
      <c r="A1" s="25" t="s">
        <v>65</v>
      </c>
      <c r="B1" s="25"/>
      <c r="C1" s="25"/>
      <c r="D1" s="25"/>
      <c r="E1" s="25"/>
    </row>
    <row r="2" spans="1:5">
      <c r="A2" s="1" t="s">
        <v>66</v>
      </c>
      <c r="B2" s="11" t="s">
        <v>67</v>
      </c>
      <c r="C2" s="11" t="s">
        <v>68</v>
      </c>
      <c r="D2" s="11" t="s">
        <v>69</v>
      </c>
    </row>
    <row r="3" spans="1:5">
      <c r="A3" t="s">
        <v>70</v>
      </c>
      <c r="B3">
        <f>Workings!B17</f>
        <v>770000</v>
      </c>
      <c r="C3">
        <v>0</v>
      </c>
      <c r="D3">
        <f>B3+C3</f>
        <v>770000</v>
      </c>
    </row>
    <row r="4" spans="1:5">
      <c r="A4" t="s">
        <v>56</v>
      </c>
      <c r="B4">
        <f>Workings!B52</f>
        <v>14400</v>
      </c>
      <c r="C4">
        <v>0</v>
      </c>
      <c r="D4">
        <f>B4-C4</f>
        <v>14400</v>
      </c>
    </row>
    <row r="5" spans="1:5">
      <c r="B5" s="4">
        <f>SUM(B3:B4)</f>
        <v>784400</v>
      </c>
      <c r="C5" s="4">
        <f>SUM(C3:C4)</f>
        <v>0</v>
      </c>
      <c r="D5" s="9">
        <f>SUM(D3:D4)</f>
        <v>784400</v>
      </c>
    </row>
    <row r="7" spans="1:5">
      <c r="A7" s="1" t="s">
        <v>71</v>
      </c>
    </row>
    <row r="8" spans="1:5">
      <c r="A8" t="s">
        <v>72</v>
      </c>
      <c r="D8">
        <f>Workings!C12</f>
        <v>16570</v>
      </c>
    </row>
    <row r="10" spans="1:5">
      <c r="A10" s="1" t="s">
        <v>73</v>
      </c>
    </row>
    <row r="11" spans="1:5">
      <c r="A11" t="s">
        <v>74</v>
      </c>
      <c r="D11">
        <f>Workings!B31</f>
        <v>7320</v>
      </c>
    </row>
    <row r="12" spans="1:5">
      <c r="D12" s="9">
        <f>SUM(D5:D11)</f>
        <v>808290</v>
      </c>
    </row>
    <row r="13" spans="1:5">
      <c r="A13" s="1" t="s">
        <v>75</v>
      </c>
    </row>
    <row r="14" spans="1:5">
      <c r="A14" t="s">
        <v>76</v>
      </c>
      <c r="C14">
        <v>38200</v>
      </c>
    </row>
    <row r="15" spans="1:5">
      <c r="A15" t="s">
        <v>77</v>
      </c>
      <c r="C15">
        <v>42400</v>
      </c>
    </row>
    <row r="16" spans="1:5">
      <c r="A16" t="s">
        <v>78</v>
      </c>
      <c r="C16">
        <v>33220</v>
      </c>
    </row>
    <row r="17" spans="1:4">
      <c r="A17" t="s">
        <v>79</v>
      </c>
      <c r="C17">
        <f>Workings!B58</f>
        <v>2360</v>
      </c>
    </row>
    <row r="18" spans="1:4">
      <c r="C18" s="9">
        <f>SUM(C14:C17)</f>
        <v>116180</v>
      </c>
    </row>
    <row r="19" spans="1:4">
      <c r="A19" s="1" t="s">
        <v>80</v>
      </c>
    </row>
    <row r="20" spans="1:4">
      <c r="A20" t="s">
        <v>7</v>
      </c>
      <c r="B20">
        <v>35100</v>
      </c>
    </row>
    <row r="21" spans="1:4">
      <c r="A21" t="s">
        <v>81</v>
      </c>
      <c r="B21">
        <v>300</v>
      </c>
    </row>
    <row r="22" spans="1:4">
      <c r="A22" t="s">
        <v>82</v>
      </c>
      <c r="B22" s="9">
        <f>Workings!A25</f>
        <v>4400</v>
      </c>
      <c r="C22" s="9">
        <f>SUM(B20:B22)</f>
        <v>39800</v>
      </c>
    </row>
    <row r="23" spans="1:4">
      <c r="A23" t="s">
        <v>83</v>
      </c>
      <c r="D23">
        <f>C18-C22</f>
        <v>76380</v>
      </c>
    </row>
    <row r="24" spans="1:4">
      <c r="D24" s="4">
        <f>D23+D12</f>
        <v>884670</v>
      </c>
    </row>
    <row r="26" spans="1:4">
      <c r="A26" s="1" t="s">
        <v>84</v>
      </c>
    </row>
    <row r="27" spans="1:4">
      <c r="A27" t="s">
        <v>85</v>
      </c>
      <c r="D27">
        <v>250000</v>
      </c>
    </row>
    <row r="28" spans="1:4">
      <c r="A28" t="s">
        <v>86</v>
      </c>
    </row>
    <row r="29" spans="1:4">
      <c r="A29" t="s">
        <v>87</v>
      </c>
      <c r="C29">
        <v>650000</v>
      </c>
    </row>
    <row r="30" spans="1:4">
      <c r="A30" t="s">
        <v>88</v>
      </c>
      <c r="C30">
        <f>Workings!B34</f>
        <v>4800</v>
      </c>
    </row>
    <row r="31" spans="1:4">
      <c r="A31" s="7" t="s">
        <v>89</v>
      </c>
      <c r="B31" s="1"/>
      <c r="C31" s="12">
        <v>17990</v>
      </c>
    </row>
    <row r="32" spans="1:4">
      <c r="C32">
        <f>C29+C30+C31</f>
        <v>672790</v>
      </c>
    </row>
    <row r="33" spans="1:4">
      <c r="A33" t="s">
        <v>90</v>
      </c>
      <c r="C33" s="3">
        <f>Workings!B73</f>
        <v>38120</v>
      </c>
      <c r="D33">
        <f>C32-C33</f>
        <v>634670</v>
      </c>
    </row>
    <row r="34" spans="1:4">
      <c r="D34" s="4">
        <f>D27+D33</f>
        <v>884670</v>
      </c>
    </row>
  </sheetData>
  <mergeCells count="1"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BBABA-EA18-4211-9213-A5DE7CB15BB2}">
  <dimension ref="A1:D19"/>
  <sheetViews>
    <sheetView workbookViewId="0" xr3:uid="{E3FA3E0E-BEC1-5ACD-B7A8-911298C2BCA1}">
      <selection activeCell="C6" sqref="C6"/>
    </sheetView>
  </sheetViews>
  <sheetFormatPr defaultRowHeight="15"/>
  <cols>
    <col min="1" max="1" width="20.85546875" customWidth="1"/>
  </cols>
  <sheetData>
    <row r="1" spans="1:4">
      <c r="A1" s="1" t="s">
        <v>91</v>
      </c>
    </row>
    <row r="2" spans="1:4">
      <c r="A2" t="s">
        <v>92</v>
      </c>
      <c r="B2" s="15"/>
      <c r="C2" s="15"/>
      <c r="D2" s="17">
        <f>Workings!B82</f>
        <v>362500</v>
      </c>
    </row>
    <row r="3" spans="1:4">
      <c r="A3" t="s">
        <v>93</v>
      </c>
      <c r="B3" s="15"/>
      <c r="C3" s="15"/>
      <c r="D3" s="17"/>
    </row>
    <row r="4" spans="1:4">
      <c r="A4" t="s">
        <v>94</v>
      </c>
      <c r="B4" s="15"/>
      <c r="C4" s="15">
        <v>36500</v>
      </c>
      <c r="D4" s="17"/>
    </row>
    <row r="5" spans="1:4">
      <c r="A5" t="s">
        <v>95</v>
      </c>
      <c r="B5" s="15">
        <f>SUM(C7+B6)-C4</f>
        <v>234800</v>
      </c>
      <c r="C5" s="15"/>
      <c r="D5" s="17"/>
    </row>
    <row r="6" spans="1:4">
      <c r="A6" t="s">
        <v>96</v>
      </c>
      <c r="B6" s="16">
        <f>Workings!B67</f>
        <v>15600</v>
      </c>
      <c r="C6" s="16">
        <f>B5-B6</f>
        <v>219200</v>
      </c>
      <c r="D6" s="17"/>
    </row>
    <row r="7" spans="1:4">
      <c r="B7" s="15"/>
      <c r="C7" s="15">
        <f>D9+C8</f>
        <v>255700</v>
      </c>
      <c r="D7" s="17"/>
    </row>
    <row r="8" spans="1:4">
      <c r="A8" t="s">
        <v>97</v>
      </c>
      <c r="B8" s="15"/>
      <c r="C8" s="16">
        <v>38200</v>
      </c>
      <c r="D8" s="17"/>
    </row>
    <row r="9" spans="1:4">
      <c r="A9" t="s">
        <v>98</v>
      </c>
      <c r="B9" s="15"/>
      <c r="C9" s="15"/>
      <c r="D9" s="17">
        <f>D2-D10</f>
        <v>217500</v>
      </c>
    </row>
    <row r="10" spans="1:4">
      <c r="A10" t="s">
        <v>99</v>
      </c>
      <c r="B10" s="15"/>
      <c r="C10" s="15"/>
      <c r="D10" s="18">
        <f>D12-D11</f>
        <v>145000</v>
      </c>
    </row>
    <row r="11" spans="1:4">
      <c r="A11" t="s">
        <v>100</v>
      </c>
      <c r="B11" s="15"/>
      <c r="C11" s="15"/>
      <c r="D11" s="17">
        <f>Workings!B30</f>
        <v>120</v>
      </c>
    </row>
    <row r="12" spans="1:4">
      <c r="B12" s="15"/>
      <c r="C12" s="15"/>
      <c r="D12" s="18">
        <f>D18+D17</f>
        <v>145120</v>
      </c>
    </row>
    <row r="13" spans="1:4">
      <c r="A13" s="2" t="s">
        <v>101</v>
      </c>
      <c r="B13" s="15"/>
      <c r="C13" s="15"/>
      <c r="D13" s="17"/>
    </row>
    <row r="14" spans="1:4">
      <c r="A14" t="s">
        <v>102</v>
      </c>
      <c r="B14" s="15"/>
      <c r="C14" s="15">
        <f>Workings!E23</f>
        <v>6000</v>
      </c>
      <c r="D14" s="17"/>
    </row>
    <row r="15" spans="1:4">
      <c r="A15" t="s">
        <v>55</v>
      </c>
      <c r="B15" s="15"/>
      <c r="C15" s="15">
        <f>Workings!E40</f>
        <v>6880</v>
      </c>
      <c r="D15" s="17"/>
    </row>
    <row r="16" spans="1:4">
      <c r="A16" t="s">
        <v>103</v>
      </c>
      <c r="B16" s="15"/>
      <c r="C16" s="15">
        <f>Workings!B47</f>
        <v>107450</v>
      </c>
      <c r="D16" s="17"/>
    </row>
    <row r="17" spans="1:4">
      <c r="A17" t="s">
        <v>104</v>
      </c>
      <c r="B17" s="15"/>
      <c r="C17" s="15">
        <f>Workings!B59</f>
        <v>6800</v>
      </c>
      <c r="D17" s="17">
        <f>SUM(C14:C17)</f>
        <v>127130</v>
      </c>
    </row>
    <row r="18" spans="1:4">
      <c r="A18" s="1" t="s">
        <v>89</v>
      </c>
      <c r="B18" s="15"/>
      <c r="C18" s="15"/>
      <c r="D18" s="19">
        <f>'Balance Sheet'!C31</f>
        <v>17990</v>
      </c>
    </row>
    <row r="19" spans="1:4">
      <c r="B19" s="15"/>
      <c r="C19" s="15"/>
      <c r="D19" s="1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D51E8-F744-416B-8E60-E69D4EF58CB4}">
  <dimension ref="A1:C5"/>
  <sheetViews>
    <sheetView workbookViewId="0" xr3:uid="{4F5C8311-E834-512C-82A6-AC31EBC118D3}">
      <selection activeCell="B3" sqref="B3:B5"/>
    </sheetView>
  </sheetViews>
  <sheetFormatPr defaultRowHeight="15"/>
  <sheetData>
    <row r="1" spans="1:3">
      <c r="A1" s="11" t="s">
        <v>105</v>
      </c>
      <c r="B1" s="1" t="s">
        <v>106</v>
      </c>
    </row>
    <row r="3" spans="1:3">
      <c r="B3" s="5" t="s">
        <v>107</v>
      </c>
      <c r="C3" t="s">
        <v>108</v>
      </c>
    </row>
    <row r="4" spans="1:3">
      <c r="B4" s="5" t="s">
        <v>107</v>
      </c>
      <c r="C4" t="s">
        <v>109</v>
      </c>
    </row>
    <row r="5" spans="1:3">
      <c r="B5" s="5" t="s">
        <v>107</v>
      </c>
      <c r="C5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Jason Ryan</cp:lastModifiedBy>
  <cp:revision/>
  <dcterms:created xsi:type="dcterms:W3CDTF">2019-03-27T09:10:45Z</dcterms:created>
  <dcterms:modified xsi:type="dcterms:W3CDTF">2019-04-03T12:48:58Z</dcterms:modified>
  <cp:category/>
  <cp:contentStatus/>
</cp:coreProperties>
</file>