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xr:revisionPtr revIDLastSave="1186" documentId="11_E60897F41BE170836B02CE998F75CCDC64E183C8" xr6:coauthVersionLast="45" xr6:coauthVersionMax="45" xr10:uidLastSave="{1FD2EEC9-AAAF-484A-BBBD-A5FA737E1DC5}"/>
  <bookViews>
    <workbookView xWindow="240" yWindow="105" windowWidth="14805" windowHeight="8010" activeTab="5" xr2:uid="{00000000-000D-0000-FFFF-FFFF00000000}"/>
  </bookViews>
  <sheets>
    <sheet name="Introduction" sheetId="5" r:id="rId1"/>
    <sheet name="Steps" sheetId="6" r:id="rId2"/>
    <sheet name="Workings" sheetId="1" r:id="rId3"/>
    <sheet name="Profit and Loss" sheetId="2" r:id="rId4"/>
    <sheet name="Balance Sheet" sheetId="3" r:id="rId5"/>
    <sheet name="Theory" sheetId="4" r:id="rId6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6" l="1"/>
  <c r="A11" i="6"/>
  <c r="A9" i="6"/>
  <c r="A5" i="6"/>
  <c r="A3" i="6"/>
  <c r="A7" i="6"/>
  <c r="A1" i="6"/>
  <c r="B79" i="1" l="1"/>
  <c r="C29" i="3"/>
  <c r="C28" i="3"/>
  <c r="D26" i="3"/>
  <c r="A109" i="1"/>
  <c r="A110" i="1"/>
  <c r="A111" i="1"/>
  <c r="A112" i="1"/>
  <c r="B18" i="3"/>
  <c r="B5" i="3"/>
  <c r="B4" i="3"/>
  <c r="B3" i="3"/>
  <c r="C15" i="2"/>
  <c r="C4" i="2"/>
  <c r="G108" i="1"/>
  <c r="C99" i="1"/>
  <c r="C101" i="1" s="1"/>
  <c r="C103" i="1" s="1"/>
  <c r="C95" i="1"/>
  <c r="C94" i="1"/>
  <c r="C96" i="1" s="1"/>
  <c r="C12" i="2" s="1"/>
  <c r="B86" i="1"/>
  <c r="B87" i="1"/>
  <c r="B64" i="1"/>
  <c r="B44" i="1"/>
  <c r="G35" i="1"/>
  <c r="E70" i="1"/>
  <c r="E71" i="1"/>
  <c r="E75" i="1" s="1"/>
  <c r="E76" i="1" s="1"/>
  <c r="A73" i="1"/>
  <c r="G101" i="1"/>
  <c r="B76" i="1"/>
  <c r="B75" i="1"/>
  <c r="C10" i="2" s="1"/>
  <c r="D35" i="1"/>
  <c r="D37" i="1"/>
  <c r="B32" i="1"/>
  <c r="B55" i="1"/>
  <c r="D7" i="1"/>
  <c r="D10" i="1"/>
  <c r="D11" i="1"/>
  <c r="D21" i="1"/>
  <c r="B20" i="1"/>
  <c r="B56" i="1"/>
  <c r="B57" i="1"/>
  <c r="D2" i="2"/>
  <c r="B61" i="1"/>
  <c r="B27" i="1"/>
  <c r="D26" i="1"/>
  <c r="B62" i="1"/>
  <c r="B63" i="1"/>
  <c r="B65" i="1"/>
  <c r="C5" i="2"/>
  <c r="C6" i="2"/>
  <c r="G102" i="1"/>
  <c r="C7" i="2"/>
  <c r="D7" i="2"/>
  <c r="D8" i="2"/>
  <c r="C116" i="1"/>
  <c r="C117" i="1"/>
  <c r="C118" i="1"/>
  <c r="D13" i="1"/>
  <c r="D9" i="3"/>
  <c r="D3" i="3"/>
  <c r="D4" i="3"/>
  <c r="D5" i="3"/>
  <c r="D6" i="3"/>
  <c r="D10" i="3"/>
  <c r="B13" i="3"/>
  <c r="B14" i="3"/>
  <c r="B38" i="1"/>
  <c r="B15" i="3"/>
  <c r="B41" i="1"/>
  <c r="B42" i="1"/>
  <c r="B50" i="1"/>
  <c r="D42" i="1"/>
  <c r="D49" i="1"/>
  <c r="B51" i="1"/>
  <c r="B16" i="3"/>
  <c r="B20" i="3"/>
  <c r="B77" i="1"/>
  <c r="B21" i="3"/>
  <c r="B23" i="3"/>
  <c r="C6" i="3"/>
  <c r="B6" i="3"/>
  <c r="D96" i="1"/>
  <c r="B37" i="1"/>
  <c r="A51" i="1"/>
  <c r="D50" i="1"/>
  <c r="D27" i="1"/>
  <c r="A26" i="1"/>
  <c r="A25" i="1"/>
  <c r="C25" i="1"/>
  <c r="B21" i="1"/>
  <c r="B80" i="1" l="1"/>
  <c r="B22" i="3"/>
  <c r="C23" i="3" s="1"/>
  <c r="B88" i="1"/>
  <c r="D86" i="1"/>
  <c r="D87" i="1"/>
  <c r="C104" i="1"/>
  <c r="C119" i="1" s="1"/>
  <c r="C120" i="1" s="1"/>
  <c r="C32" i="3" s="1"/>
  <c r="C105" i="1"/>
  <c r="C13" i="2" s="1"/>
  <c r="G109" i="1"/>
  <c r="G110" i="1"/>
  <c r="B81" i="1"/>
  <c r="G112" i="1" l="1"/>
  <c r="C14" i="2" s="1"/>
  <c r="G111" i="1"/>
  <c r="D88" i="1"/>
  <c r="B89" i="1" s="1"/>
  <c r="B17" i="3" s="1"/>
  <c r="C18" i="3" s="1"/>
  <c r="D23" i="3" s="1"/>
  <c r="D24" i="3" s="1"/>
  <c r="B90" i="1"/>
  <c r="C11" i="2" s="1"/>
  <c r="D15" i="2" s="1"/>
  <c r="D16" i="2" s="1"/>
  <c r="C30" i="3" s="1"/>
  <c r="C31" i="3" s="1"/>
  <c r="D32" i="3" s="1"/>
  <c r="D33" i="3" s="1"/>
</calcChain>
</file>

<file path=xl/sharedStrings.xml><?xml version="1.0" encoding="utf-8"?>
<sst xmlns="http://schemas.openxmlformats.org/spreadsheetml/2006/main" count="192" uniqueCount="150">
  <si>
    <t>Past Exam Paper</t>
  </si>
  <si>
    <t>Incomplete Records</t>
  </si>
  <si>
    <t>2013 Question 7</t>
  </si>
  <si>
    <t>E. Kelly</t>
  </si>
  <si>
    <t>Type A</t>
  </si>
  <si>
    <t>100 Marks</t>
  </si>
  <si>
    <t>Step 8 - Make Adjustment for Drawings</t>
  </si>
  <si>
    <t>STEP 1 - Prepare a statement of Capital</t>
  </si>
  <si>
    <t>Working 1 - Statement of Capital (GoodWill)</t>
  </si>
  <si>
    <t>Assets</t>
  </si>
  <si>
    <t>Premises</t>
  </si>
  <si>
    <t>Stock</t>
  </si>
  <si>
    <t>Debtors</t>
  </si>
  <si>
    <t>Insurance Prepaid</t>
  </si>
  <si>
    <t>Liabilities</t>
  </si>
  <si>
    <t>Creditors</t>
  </si>
  <si>
    <t>Wages Due</t>
  </si>
  <si>
    <t>Net Worth</t>
  </si>
  <si>
    <t>Amount Paid</t>
  </si>
  <si>
    <t>Good Will</t>
  </si>
  <si>
    <t>BS FA</t>
  </si>
  <si>
    <t>STEP 2 - Prepare two control accounts</t>
  </si>
  <si>
    <t>Working 2 - Debtors Control Acount</t>
  </si>
  <si>
    <t>Debtors control account</t>
  </si>
  <si>
    <t>Bal 01.01</t>
  </si>
  <si>
    <t>Bank</t>
  </si>
  <si>
    <t>Cr Sales</t>
  </si>
  <si>
    <t>Bal  31.12</t>
  </si>
  <si>
    <t>BS CA</t>
  </si>
  <si>
    <t>Creditors Control Account</t>
  </si>
  <si>
    <t>Cr Purc</t>
  </si>
  <si>
    <t>STEP 3 - Prepare a cash and Bank Account</t>
  </si>
  <si>
    <t>Working 3 - Cash</t>
  </si>
  <si>
    <t>Cash</t>
  </si>
  <si>
    <t>Cash Sales</t>
  </si>
  <si>
    <t>Lodgements</t>
  </si>
  <si>
    <t>Expenses</t>
  </si>
  <si>
    <t>Purchases</t>
  </si>
  <si>
    <t>Drawings</t>
  </si>
  <si>
    <t>60 * 52</t>
  </si>
  <si>
    <t>Bal</t>
  </si>
  <si>
    <t>Equiptment</t>
  </si>
  <si>
    <t xml:space="preserve">Cash </t>
  </si>
  <si>
    <t>Dividends</t>
  </si>
  <si>
    <t>L &amp; H</t>
  </si>
  <si>
    <t>Loan</t>
  </si>
  <si>
    <t>Interest</t>
  </si>
  <si>
    <t>Insurance</t>
  </si>
  <si>
    <t>SO</t>
  </si>
  <si>
    <t>Van</t>
  </si>
  <si>
    <t>Rent</t>
  </si>
  <si>
    <t>STEP 4 - Calculate Total Sales</t>
  </si>
  <si>
    <t>Working 4 - Total Sales</t>
  </si>
  <si>
    <t>Credit</t>
  </si>
  <si>
    <t>Total</t>
  </si>
  <si>
    <t>T</t>
  </si>
  <si>
    <t>STEP 5 - Calculate Total Purchases</t>
  </si>
  <si>
    <t>Working 5 - Total Purchases</t>
  </si>
  <si>
    <t>80 * 52</t>
  </si>
  <si>
    <t>STEP 6 - Adjust for Loans and Investments</t>
  </si>
  <si>
    <t>Working 6 - Loans and Invsetments</t>
  </si>
  <si>
    <t>Loan Repayment</t>
  </si>
  <si>
    <t>Amount</t>
  </si>
  <si>
    <t>/ 12</t>
  </si>
  <si>
    <t>Per year</t>
  </si>
  <si>
    <t>72000 * 10% * 6/12</t>
  </si>
  <si>
    <t>2 instalments per year</t>
  </si>
  <si>
    <t>12 instalments over 6 years</t>
  </si>
  <si>
    <t>Exp</t>
  </si>
  <si>
    <t>* 2</t>
  </si>
  <si>
    <t>Paid</t>
  </si>
  <si>
    <t>BS CL</t>
  </si>
  <si>
    <t>Due</t>
  </si>
  <si>
    <t>Repaid</t>
  </si>
  <si>
    <t>BS FB</t>
  </si>
  <si>
    <t>STEP 7 - Adjust for other expenses and gains</t>
  </si>
  <si>
    <t>Working 7 - Insurance</t>
  </si>
  <si>
    <t>* 9/12</t>
  </si>
  <si>
    <t>Add Prepaid</t>
  </si>
  <si>
    <t>CA</t>
  </si>
  <si>
    <t>Less Prepaid</t>
  </si>
  <si>
    <t>BSCA</t>
  </si>
  <si>
    <t xml:space="preserve">Have 3 month prepaid already only need 9 months for </t>
  </si>
  <si>
    <t>this year. This create a prepaid for next year</t>
  </si>
  <si>
    <t>Working 8 - General Expenses</t>
  </si>
  <si>
    <t>Less Wages Due</t>
  </si>
  <si>
    <t>Workin 9 - Light and Heat</t>
  </si>
  <si>
    <t>Closing Stock</t>
  </si>
  <si>
    <t>Less Heating</t>
  </si>
  <si>
    <t>Heating</t>
  </si>
  <si>
    <t>Add Due 31.12</t>
  </si>
  <si>
    <t>Working 10 - Rent</t>
  </si>
  <si>
    <t>* 50%</t>
  </si>
  <si>
    <t>Per month</t>
  </si>
  <si>
    <t>22800/12</t>
  </si>
  <si>
    <t>* 5/12</t>
  </si>
  <si>
    <t>This Year</t>
  </si>
  <si>
    <t>Prepaid</t>
  </si>
  <si>
    <t>This yr</t>
  </si>
  <si>
    <t>STEP 8 - Make adjustment for Drawings</t>
  </si>
  <si>
    <t>Working 11 - Drawings</t>
  </si>
  <si>
    <t>Cash (W3)</t>
  </si>
  <si>
    <t>Purchases (W4)</t>
  </si>
  <si>
    <t>Rent (W10)</t>
  </si>
  <si>
    <t>L &amp; H (W9)</t>
  </si>
  <si>
    <t>Profit and Loss for E.Kelly for year ended 31.12.2012</t>
  </si>
  <si>
    <t>Sales (W4)</t>
  </si>
  <si>
    <t>LESS COST OF SALES</t>
  </si>
  <si>
    <t>Op. Stock</t>
  </si>
  <si>
    <t>Add Purchases (W5)</t>
  </si>
  <si>
    <t>Less Closing Stock (W9)</t>
  </si>
  <si>
    <t>GROSS PROFIT</t>
  </si>
  <si>
    <t>Less Expenses</t>
  </si>
  <si>
    <t>Interest (W6)</t>
  </si>
  <si>
    <t>Insurance (W7)</t>
  </si>
  <si>
    <t>General Expenses (W8)</t>
  </si>
  <si>
    <t>Charity Donations</t>
  </si>
  <si>
    <t>NET PROFIT</t>
  </si>
  <si>
    <t>Balance Sheet for e. Kelly as at 31.12.2012</t>
  </si>
  <si>
    <t>Fixed Assets</t>
  </si>
  <si>
    <t>Cost</t>
  </si>
  <si>
    <t>DEP</t>
  </si>
  <si>
    <t>NBV</t>
  </si>
  <si>
    <t>Intangible Fixed Assets</t>
  </si>
  <si>
    <t>Good Will (W1)</t>
  </si>
  <si>
    <t>Current Assest</t>
  </si>
  <si>
    <t>Cl Stock (W9)</t>
  </si>
  <si>
    <t>Bank (W3)</t>
  </si>
  <si>
    <t>Creditors Falling due within one year</t>
  </si>
  <si>
    <t>Loan Repayment (W6)</t>
  </si>
  <si>
    <t>Electricity Due (W7)</t>
  </si>
  <si>
    <t>Financed By</t>
  </si>
  <si>
    <t>Creditors failling due after one year</t>
  </si>
  <si>
    <t>Capital and Reserves</t>
  </si>
  <si>
    <t>Capital Introduced</t>
  </si>
  <si>
    <t>Capital</t>
  </si>
  <si>
    <t>Net profit</t>
  </si>
  <si>
    <t>Less Drawings (W11)</t>
  </si>
  <si>
    <t>ã</t>
  </si>
  <si>
    <t>(c)</t>
  </si>
  <si>
    <t>What additional information would be available if Kelly's accounts were prepared using the</t>
  </si>
  <si>
    <t>“double entry” system?</t>
  </si>
  <si>
    <t>Total sales figure [credit and cash]                                                                                            </t>
  </si>
  <si>
    <t>Total purchases figure [credit and cash]</t>
  </si>
  <si>
    <t>Trial balance</t>
  </si>
  <si>
    <t>Bank balance  </t>
  </si>
  <si>
    <t>Capital and Drawings</t>
  </si>
  <si>
    <t xml:space="preserve">Goodwill </t>
  </si>
  <si>
    <t>Bad debt, Expenses Due and Prepaid</t>
  </si>
  <si>
    <t xml:space="preserve">General/Nominal Ledger Accounts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</si>
</sst>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/>
    <xf numFmtId="0" fontId="0" fillId="0" borderId="0" xfId="0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/>
    <xf numFmtId="0" fontId="1" fillId="2" borderId="0" xfId="0" applyFont="1" applyFill="1"/>
    <xf numFmtId="0" fontId="0" fillId="0" borderId="3" xfId="0" applyBorder="1" applyAlignment="1"/>
    <xf numFmtId="0" fontId="0" fillId="0" borderId="0" xfId="0" applyAlignment="1">
      <alignment horizontal="left"/>
    </xf>
    <xf numFmtId="0" fontId="1" fillId="2" borderId="2" xfId="0" applyFont="1" applyFill="1" applyBorder="1"/>
    <xf numFmtId="0" fontId="1" fillId="3" borderId="0" xfId="0" applyFont="1" applyFill="1"/>
    <xf numFmtId="0" fontId="0" fillId="3" borderId="0" xfId="0" applyFont="1" applyFill="1" applyBorder="1"/>
    <xf numFmtId="0" fontId="0" fillId="3" borderId="8" xfId="0" applyFont="1" applyFill="1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13" fontId="0" fillId="0" borderId="0" xfId="0" applyNumberFormat="1"/>
    <xf numFmtId="9" fontId="0" fillId="0" borderId="0" xfId="0" applyNumberFormat="1"/>
    <xf numFmtId="16" fontId="0" fillId="0" borderId="0" xfId="0" applyNumberFormat="1"/>
    <xf numFmtId="0" fontId="1" fillId="0" borderId="0" xfId="0" applyFont="1" applyBorder="1" applyAlignment="1">
      <alignment horizontal="center"/>
    </xf>
    <xf numFmtId="0" fontId="0" fillId="0" borderId="13" xfId="0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0" fillId="0" borderId="14" xfId="0" applyBorder="1"/>
    <xf numFmtId="0" fontId="0" fillId="0" borderId="7" xfId="0" applyBorder="1"/>
    <xf numFmtId="0" fontId="0" fillId="0" borderId="0" xfId="0" applyFont="1" applyAlignment="1"/>
    <xf numFmtId="0" fontId="1" fillId="2" borderId="0" xfId="0" applyFont="1" applyFill="1" applyAlignment="1"/>
    <xf numFmtId="0" fontId="0" fillId="0" borderId="15" xfId="0" applyBorder="1"/>
    <xf numFmtId="0" fontId="1" fillId="3" borderId="0" xfId="0" applyFont="1" applyFill="1" applyBorder="1"/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63BA6-7977-4DB3-9BD4-19FB040410DA}">
  <dimension ref="A1:W11"/>
  <sheetViews>
    <sheetView topLeftCell="F1" workbookViewId="0">
      <selection activeCell="A7" sqref="A7:W7"/>
    </sheetView>
  </sheetViews>
  <sheetFormatPr defaultRowHeight="15"/>
  <sheetData>
    <row r="1" spans="1:23" ht="36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3" spans="1:23" ht="36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5" spans="1:23" ht="36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7" spans="1:23" ht="36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9" spans="1:23" ht="36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1" spans="1:23" ht="36">
      <c r="A11" s="48" t="s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</sheetData>
  <mergeCells count="6">
    <mergeCell ref="A1:W1"/>
    <mergeCell ref="A3:W3"/>
    <mergeCell ref="A5:W5"/>
    <mergeCell ref="A7:W7"/>
    <mergeCell ref="A9:W9"/>
    <mergeCell ref="A11:W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CF113-E971-4865-BA13-8088AD9F33B7}">
  <dimension ref="A1:A15"/>
  <sheetViews>
    <sheetView workbookViewId="0">
      <selection activeCell="A13" sqref="A13"/>
    </sheetView>
  </sheetViews>
  <sheetFormatPr defaultRowHeight="15"/>
  <sheetData>
    <row r="1" spans="1:1" ht="23.25">
      <c r="A1" s="49" t="str">
        <f>Workings!A1</f>
        <v>STEP 1 - Prepare a statement of Capital</v>
      </c>
    </row>
    <row r="2" spans="1:1" ht="10.5" customHeight="1">
      <c r="A2" s="49"/>
    </row>
    <row r="3" spans="1:1" ht="23.25">
      <c r="A3" s="49" t="str">
        <f>Workings!A16</f>
        <v>STEP 2 - Prepare two control accounts</v>
      </c>
    </row>
    <row r="4" spans="1:1" ht="9.75" customHeight="1">
      <c r="A4" s="49"/>
    </row>
    <row r="5" spans="1:1" ht="23.25">
      <c r="A5" s="49" t="str">
        <f>Workings!A29</f>
        <v>STEP 3 - Prepare a cash and Bank Account</v>
      </c>
    </row>
    <row r="6" spans="1:1" ht="10.5" customHeight="1">
      <c r="A6" s="49"/>
    </row>
    <row r="7" spans="1:1" ht="23.25">
      <c r="A7" s="49" t="str">
        <f>Workings!A53</f>
        <v>STEP 4 - Calculate Total Sales</v>
      </c>
    </row>
    <row r="8" spans="1:1" ht="9.75" customHeight="1">
      <c r="A8" s="49"/>
    </row>
    <row r="9" spans="1:1" ht="23.25">
      <c r="A9" s="49" t="str">
        <f>Workings!A59</f>
        <v>STEP 5 - Calculate Total Purchases</v>
      </c>
    </row>
    <row r="10" spans="1:1" ht="9.75" customHeight="1">
      <c r="A10" s="49"/>
    </row>
    <row r="11" spans="1:1" ht="23.25">
      <c r="A11" s="49" t="str">
        <f>Workings!A67</f>
        <v>STEP 6 - Adjust for Loans and Investments</v>
      </c>
    </row>
    <row r="12" spans="1:1" ht="9.75" customHeight="1">
      <c r="A12" s="49"/>
    </row>
    <row r="13" spans="1:1" ht="23.25">
      <c r="A13" s="49" t="str">
        <f>Workings!A84</f>
        <v>STEP 7 - Adjust for other expenses and gains</v>
      </c>
    </row>
    <row r="14" spans="1:1" ht="9.75" customHeight="1"/>
    <row r="15" spans="1:1" ht="23.25">
      <c r="A15" s="49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0"/>
  <sheetViews>
    <sheetView topLeftCell="A108" workbookViewId="0">
      <selection activeCell="B77" sqref="B77"/>
    </sheetView>
  </sheetViews>
  <sheetFormatPr defaultRowHeight="15"/>
  <sheetData>
    <row r="1" spans="1:6">
      <c r="A1" s="43" t="s">
        <v>7</v>
      </c>
      <c r="B1" s="44"/>
      <c r="C1" s="44"/>
      <c r="D1" s="45"/>
      <c r="E1" s="26"/>
      <c r="F1" s="26"/>
    </row>
    <row r="2" spans="1:6">
      <c r="A2" s="1" t="s">
        <v>8</v>
      </c>
    </row>
    <row r="3" spans="1:6">
      <c r="A3" s="28" t="s">
        <v>9</v>
      </c>
      <c r="C3" s="4"/>
      <c r="D3" s="6"/>
    </row>
    <row r="4" spans="1:6">
      <c r="A4" t="s">
        <v>10</v>
      </c>
      <c r="C4" s="4">
        <v>174000</v>
      </c>
      <c r="D4" s="6"/>
    </row>
    <row r="5" spans="1:6">
      <c r="A5" t="s">
        <v>11</v>
      </c>
      <c r="C5" s="4">
        <v>14300</v>
      </c>
      <c r="D5" s="6"/>
    </row>
    <row r="6" spans="1:6">
      <c r="A6" t="s">
        <v>12</v>
      </c>
      <c r="C6" s="4">
        <v>14000</v>
      </c>
      <c r="D6" s="6"/>
    </row>
    <row r="7" spans="1:6">
      <c r="A7" t="s">
        <v>13</v>
      </c>
      <c r="C7" s="5">
        <v>430</v>
      </c>
      <c r="D7" s="6">
        <f>SUM(C4:C7)</f>
        <v>202730</v>
      </c>
    </row>
    <row r="8" spans="1:6">
      <c r="A8" s="28" t="s">
        <v>14</v>
      </c>
      <c r="C8" s="4"/>
      <c r="D8" s="6"/>
    </row>
    <row r="9" spans="1:6">
      <c r="A9" t="s">
        <v>15</v>
      </c>
      <c r="C9" s="4">
        <v>17200</v>
      </c>
      <c r="D9" s="6"/>
    </row>
    <row r="10" spans="1:6">
      <c r="A10" t="s">
        <v>16</v>
      </c>
      <c r="C10" s="5">
        <v>1200</v>
      </c>
      <c r="D10" s="7">
        <f>SUM(C9:C10)</f>
        <v>18400</v>
      </c>
    </row>
    <row r="11" spans="1:6">
      <c r="A11" t="s">
        <v>17</v>
      </c>
      <c r="C11" s="4"/>
      <c r="D11" s="6">
        <f>D7-D10</f>
        <v>184330</v>
      </c>
    </row>
    <row r="12" spans="1:6">
      <c r="A12" t="s">
        <v>18</v>
      </c>
      <c r="C12" s="4"/>
      <c r="D12" s="6">
        <v>205000</v>
      </c>
    </row>
    <row r="13" spans="1:6">
      <c r="A13" t="s">
        <v>19</v>
      </c>
      <c r="C13" s="4"/>
      <c r="D13" s="8">
        <f>D12-D11</f>
        <v>20670</v>
      </c>
      <c r="E13" s="9" t="s">
        <v>20</v>
      </c>
    </row>
    <row r="14" spans="1:6">
      <c r="C14" s="4"/>
      <c r="D14" s="6"/>
    </row>
    <row r="15" spans="1:6">
      <c r="C15" s="20"/>
      <c r="D15" s="20"/>
    </row>
    <row r="16" spans="1:6">
      <c r="A16" s="43" t="s">
        <v>21</v>
      </c>
      <c r="B16" s="44"/>
      <c r="C16" s="44"/>
      <c r="D16" s="45"/>
    </row>
    <row r="17" spans="1:5">
      <c r="A17" s="1" t="s">
        <v>22</v>
      </c>
    </row>
    <row r="18" spans="1:5">
      <c r="A18" s="47" t="s">
        <v>23</v>
      </c>
      <c r="B18" s="47"/>
      <c r="C18" s="47"/>
      <c r="D18" s="47"/>
    </row>
    <row r="19" spans="1:5">
      <c r="A19" s="10" t="s">
        <v>24</v>
      </c>
      <c r="B19" s="10">
        <v>14000</v>
      </c>
      <c r="C19" s="11" t="s">
        <v>25</v>
      </c>
      <c r="D19" s="10">
        <v>32000</v>
      </c>
    </row>
    <row r="20" spans="1:5">
      <c r="A20" t="s">
        <v>26</v>
      </c>
      <c r="B20">
        <f>D21-B19</f>
        <v>34600</v>
      </c>
      <c r="C20" s="4" t="s">
        <v>27</v>
      </c>
      <c r="D20" s="13">
        <v>16600</v>
      </c>
      <c r="E20" t="s">
        <v>28</v>
      </c>
    </row>
    <row r="21" spans="1:5">
      <c r="B21" s="3">
        <f>B19+B20</f>
        <v>48600</v>
      </c>
      <c r="C21" s="4"/>
      <c r="D21" s="3">
        <f>D19+D20</f>
        <v>48600</v>
      </c>
    </row>
    <row r="24" spans="1:5">
      <c r="A24" s="47" t="s">
        <v>29</v>
      </c>
      <c r="B24" s="47"/>
      <c r="C24" s="47"/>
      <c r="D24" s="47"/>
    </row>
    <row r="25" spans="1:5">
      <c r="A25" s="12" t="str">
        <f>C19</f>
        <v>Bank</v>
      </c>
      <c r="B25" s="12">
        <v>34200</v>
      </c>
      <c r="C25" s="14" t="str">
        <f>A19</f>
        <v>Bal 01.01</v>
      </c>
      <c r="D25" s="12">
        <v>17200</v>
      </c>
    </row>
    <row r="26" spans="1:5">
      <c r="A26" t="str">
        <f>C20</f>
        <v>Bal  31.12</v>
      </c>
      <c r="B26" s="13">
        <v>14300</v>
      </c>
      <c r="C26" s="4" t="s">
        <v>30</v>
      </c>
      <c r="D26">
        <f>B27-D25</f>
        <v>31300</v>
      </c>
    </row>
    <row r="27" spans="1:5">
      <c r="B27" s="3">
        <f>B25+B26</f>
        <v>48500</v>
      </c>
      <c r="C27" s="4"/>
      <c r="D27" s="3">
        <f>D25+D26</f>
        <v>48500</v>
      </c>
    </row>
    <row r="29" spans="1:5">
      <c r="A29" s="43" t="s">
        <v>31</v>
      </c>
      <c r="B29" s="44"/>
      <c r="C29" s="44"/>
      <c r="D29" s="45"/>
    </row>
    <row r="30" spans="1:5">
      <c r="A30" s="1" t="s">
        <v>32</v>
      </c>
    </row>
    <row r="31" spans="1:5">
      <c r="A31" s="2"/>
      <c r="B31" s="47" t="s">
        <v>33</v>
      </c>
      <c r="C31" s="47"/>
      <c r="D31" s="2"/>
    </row>
    <row r="32" spans="1:5">
      <c r="A32" t="s">
        <v>34</v>
      </c>
      <c r="B32">
        <f>D37</f>
        <v>171170</v>
      </c>
      <c r="C32" s="4" t="s">
        <v>35</v>
      </c>
      <c r="D32">
        <v>94000</v>
      </c>
    </row>
    <row r="33" spans="1:7">
      <c r="C33" s="4" t="s">
        <v>36</v>
      </c>
      <c r="D33">
        <v>22500</v>
      </c>
    </row>
    <row r="34" spans="1:7">
      <c r="C34" s="4" t="s">
        <v>37</v>
      </c>
      <c r="D34">
        <v>51000</v>
      </c>
    </row>
    <row r="35" spans="1:7">
      <c r="C35" s="4" t="s">
        <v>38</v>
      </c>
      <c r="D35">
        <f>G35</f>
        <v>3120</v>
      </c>
      <c r="F35" t="s">
        <v>39</v>
      </c>
      <c r="G35" s="15">
        <f>60*52</f>
        <v>3120</v>
      </c>
    </row>
    <row r="36" spans="1:7">
      <c r="C36" s="4" t="s">
        <v>40</v>
      </c>
      <c r="D36">
        <v>550</v>
      </c>
    </row>
    <row r="37" spans="1:7">
      <c r="B37" s="3">
        <f>B32+B33</f>
        <v>171170</v>
      </c>
      <c r="C37" s="4"/>
      <c r="D37" s="3">
        <f>SUM(D32:D36)</f>
        <v>171170</v>
      </c>
    </row>
    <row r="38" spans="1:7">
      <c r="A38" t="s">
        <v>40</v>
      </c>
      <c r="B38" s="13">
        <f>D36</f>
        <v>550</v>
      </c>
      <c r="C38" t="s">
        <v>28</v>
      </c>
    </row>
    <row r="39" spans="1:7">
      <c r="B39" s="17"/>
    </row>
    <row r="40" spans="1:7">
      <c r="A40" s="47" t="s">
        <v>25</v>
      </c>
      <c r="B40" s="47"/>
      <c r="C40" s="47"/>
      <c r="D40" s="47"/>
    </row>
    <row r="41" spans="1:7">
      <c r="A41" t="s">
        <v>12</v>
      </c>
      <c r="B41">
        <f>D19</f>
        <v>32000</v>
      </c>
      <c r="C41" s="4" t="s">
        <v>41</v>
      </c>
      <c r="D41">
        <v>30000</v>
      </c>
    </row>
    <row r="42" spans="1:7">
      <c r="A42" t="s">
        <v>42</v>
      </c>
      <c r="B42">
        <f>D32</f>
        <v>94000</v>
      </c>
      <c r="C42" s="4" t="s">
        <v>15</v>
      </c>
      <c r="D42">
        <f>B25</f>
        <v>34200</v>
      </c>
    </row>
    <row r="43" spans="1:7">
      <c r="A43" t="s">
        <v>43</v>
      </c>
      <c r="B43">
        <v>3600</v>
      </c>
      <c r="C43" s="4" t="s">
        <v>44</v>
      </c>
      <c r="D43">
        <v>4600</v>
      </c>
    </row>
    <row r="44" spans="1:7">
      <c r="A44" t="s">
        <v>45</v>
      </c>
      <c r="B44">
        <f>72000-60000</f>
        <v>12000</v>
      </c>
      <c r="C44" s="4" t="s">
        <v>46</v>
      </c>
      <c r="D44">
        <v>2400</v>
      </c>
    </row>
    <row r="45" spans="1:7">
      <c r="C45" s="4" t="s">
        <v>47</v>
      </c>
      <c r="D45">
        <v>3000</v>
      </c>
    </row>
    <row r="46" spans="1:7">
      <c r="C46" s="4" t="s">
        <v>48</v>
      </c>
      <c r="D46">
        <v>2500</v>
      </c>
    </row>
    <row r="47" spans="1:7">
      <c r="C47" s="4" t="s">
        <v>49</v>
      </c>
      <c r="D47">
        <v>32000</v>
      </c>
    </row>
    <row r="48" spans="1:7">
      <c r="C48" s="4" t="s">
        <v>50</v>
      </c>
      <c r="D48">
        <v>22800</v>
      </c>
    </row>
    <row r="49" spans="1:4">
      <c r="C49" s="4" t="s">
        <v>40</v>
      </c>
      <c r="D49">
        <f>B50-D41-D42-D43-D44-D45-D46-D47-D48</f>
        <v>10100</v>
      </c>
    </row>
    <row r="50" spans="1:4">
      <c r="B50" s="3">
        <f>SUM(B41:B49)</f>
        <v>141600</v>
      </c>
      <c r="C50" s="4"/>
      <c r="D50" s="3">
        <f>SUM(D41:D49)</f>
        <v>141600</v>
      </c>
    </row>
    <row r="51" spans="1:4">
      <c r="A51" t="str">
        <f>C36</f>
        <v>Bal</v>
      </c>
      <c r="B51" s="13">
        <f>D49</f>
        <v>10100</v>
      </c>
      <c r="C51" s="9" t="s">
        <v>28</v>
      </c>
    </row>
    <row r="53" spans="1:4">
      <c r="A53" s="43" t="s">
        <v>51</v>
      </c>
      <c r="B53" s="44"/>
      <c r="C53" s="44"/>
      <c r="D53" s="45"/>
    </row>
    <row r="54" spans="1:4">
      <c r="A54" s="1" t="s">
        <v>52</v>
      </c>
    </row>
    <row r="55" spans="1:4">
      <c r="A55" t="s">
        <v>33</v>
      </c>
      <c r="B55">
        <f>B32</f>
        <v>171170</v>
      </c>
    </row>
    <row r="56" spans="1:4">
      <c r="A56" t="s">
        <v>53</v>
      </c>
      <c r="B56">
        <f>B20</f>
        <v>34600</v>
      </c>
    </row>
    <row r="57" spans="1:4">
      <c r="A57" t="s">
        <v>54</v>
      </c>
      <c r="B57" s="16">
        <f>B55+B56</f>
        <v>205770</v>
      </c>
      <c r="C57" s="9" t="s">
        <v>55</v>
      </c>
    </row>
    <row r="59" spans="1:4">
      <c r="A59" s="43" t="s">
        <v>56</v>
      </c>
      <c r="B59" s="44"/>
      <c r="C59" s="44"/>
      <c r="D59" s="45"/>
    </row>
    <row r="60" spans="1:4">
      <c r="A60" s="1" t="s">
        <v>57</v>
      </c>
    </row>
    <row r="61" spans="1:4">
      <c r="A61" t="s">
        <v>33</v>
      </c>
      <c r="B61">
        <f>D34</f>
        <v>51000</v>
      </c>
    </row>
    <row r="62" spans="1:4">
      <c r="A62" t="s">
        <v>15</v>
      </c>
      <c r="B62">
        <f>D26</f>
        <v>31300</v>
      </c>
    </row>
    <row r="63" spans="1:4">
      <c r="B63" s="19">
        <f>SUM(B61:B62)</f>
        <v>82300</v>
      </c>
      <c r="C63" s="9"/>
    </row>
    <row r="64" spans="1:4">
      <c r="A64" t="s">
        <v>38</v>
      </c>
      <c r="B64" s="18">
        <f>80*52</f>
        <v>4160</v>
      </c>
      <c r="C64" s="9" t="s">
        <v>58</v>
      </c>
    </row>
    <row r="65" spans="1:22">
      <c r="B65" s="16">
        <f>B63-B64</f>
        <v>78140</v>
      </c>
      <c r="C65" s="9" t="s">
        <v>55</v>
      </c>
    </row>
    <row r="66" spans="1:22">
      <c r="B66" s="20"/>
    </row>
    <row r="67" spans="1:22">
      <c r="A67" s="43" t="s">
        <v>59</v>
      </c>
      <c r="B67" s="44"/>
      <c r="C67" s="44"/>
      <c r="D67" s="45"/>
    </row>
    <row r="68" spans="1:22">
      <c r="A68" s="1" t="s">
        <v>60</v>
      </c>
    </row>
    <row r="69" spans="1:22">
      <c r="A69" s="42" t="s">
        <v>45</v>
      </c>
      <c r="E69" s="33" t="s">
        <v>61</v>
      </c>
      <c r="F69" s="33"/>
    </row>
    <row r="70" spans="1:22">
      <c r="A70" t="s">
        <v>62</v>
      </c>
      <c r="B70">
        <v>72000</v>
      </c>
      <c r="E70" s="36">
        <f>B70</f>
        <v>72000</v>
      </c>
      <c r="F70" s="36" t="s">
        <v>63</v>
      </c>
    </row>
    <row r="71" spans="1:22">
      <c r="E71" s="37">
        <f>E70/12</f>
        <v>6000</v>
      </c>
      <c r="F71" s="36" t="s">
        <v>64</v>
      </c>
    </row>
    <row r="72" spans="1:22">
      <c r="A72" t="s">
        <v>65</v>
      </c>
      <c r="E72" s="36" t="s">
        <v>66</v>
      </c>
      <c r="F72" s="36"/>
    </row>
    <row r="73" spans="1:22">
      <c r="A73">
        <f>SUM((B70*0.1)*6)/12</f>
        <v>3600</v>
      </c>
      <c r="E73" t="s">
        <v>67</v>
      </c>
    </row>
    <row r="74" spans="1:22">
      <c r="V74" s="27"/>
    </row>
    <row r="75" spans="1:22">
      <c r="A75" t="s">
        <v>54</v>
      </c>
      <c r="B75" s="13">
        <f>A73</f>
        <v>3600</v>
      </c>
      <c r="C75" s="9" t="s">
        <v>68</v>
      </c>
      <c r="E75">
        <f>E71</f>
        <v>6000</v>
      </c>
      <c r="F75" t="s">
        <v>69</v>
      </c>
    </row>
    <row r="76" spans="1:22">
      <c r="A76" t="s">
        <v>70</v>
      </c>
      <c r="B76">
        <f>D44</f>
        <v>2400</v>
      </c>
      <c r="E76" s="13">
        <f>E75*2</f>
        <v>12000</v>
      </c>
      <c r="F76" s="9" t="s">
        <v>71</v>
      </c>
    </row>
    <row r="77" spans="1:22">
      <c r="A77" t="s">
        <v>72</v>
      </c>
      <c r="B77" s="16">
        <f>B75-B76</f>
        <v>1200</v>
      </c>
      <c r="C77" s="9" t="s">
        <v>71</v>
      </c>
    </row>
    <row r="78" spans="1:22">
      <c r="B78" s="39"/>
      <c r="C78" s="9"/>
    </row>
    <row r="79" spans="1:22">
      <c r="A79" t="s">
        <v>45</v>
      </c>
      <c r="B79" s="18">
        <f>B70</f>
        <v>72000</v>
      </c>
      <c r="C79" s="9"/>
    </row>
    <row r="80" spans="1:22">
      <c r="A80" t="s">
        <v>73</v>
      </c>
      <c r="B80" s="18">
        <f>E76</f>
        <v>12000</v>
      </c>
      <c r="C80" s="9"/>
    </row>
    <row r="81" spans="1:5">
      <c r="A81" t="s">
        <v>72</v>
      </c>
      <c r="B81" s="16">
        <f>B79-B80</f>
        <v>60000</v>
      </c>
      <c r="C81" s="9" t="s">
        <v>74</v>
      </c>
    </row>
    <row r="84" spans="1:5">
      <c r="A84" s="43" t="s">
        <v>75</v>
      </c>
      <c r="B84" s="44"/>
      <c r="C84" s="44"/>
      <c r="D84" s="45"/>
    </row>
    <row r="85" spans="1:5">
      <c r="A85" s="1" t="s">
        <v>76</v>
      </c>
    </row>
    <row r="86" spans="1:5">
      <c r="A86" t="s">
        <v>62</v>
      </c>
      <c r="B86">
        <f>D45</f>
        <v>3000</v>
      </c>
      <c r="D86" s="21">
        <f>B86</f>
        <v>3000</v>
      </c>
      <c r="E86" t="s">
        <v>77</v>
      </c>
    </row>
    <row r="87" spans="1:5">
      <c r="A87" t="s">
        <v>78</v>
      </c>
      <c r="B87">
        <f>C7</f>
        <v>430</v>
      </c>
      <c r="D87">
        <f>SUM(B86*9)/12</f>
        <v>2250</v>
      </c>
    </row>
    <row r="88" spans="1:5">
      <c r="B88" s="10">
        <f>B86+B87</f>
        <v>3430</v>
      </c>
      <c r="D88" s="16">
        <f>D86-D87</f>
        <v>750</v>
      </c>
      <c r="E88" s="9" t="s">
        <v>79</v>
      </c>
    </row>
    <row r="89" spans="1:5">
      <c r="A89" t="s">
        <v>80</v>
      </c>
      <c r="B89" s="13">
        <f>D88</f>
        <v>750</v>
      </c>
      <c r="C89" s="9" t="s">
        <v>81</v>
      </c>
    </row>
    <row r="90" spans="1:5">
      <c r="B90" s="16">
        <f>B88-B89</f>
        <v>2680</v>
      </c>
      <c r="C90" s="9" t="s">
        <v>68</v>
      </c>
      <c r="D90" t="s">
        <v>82</v>
      </c>
    </row>
    <row r="91" spans="1:5">
      <c r="D91" t="s">
        <v>83</v>
      </c>
    </row>
    <row r="93" spans="1:5">
      <c r="A93" s="1" t="s">
        <v>84</v>
      </c>
    </row>
    <row r="94" spans="1:5">
      <c r="A94" t="s">
        <v>62</v>
      </c>
      <c r="C94">
        <f>D33</f>
        <v>22500</v>
      </c>
    </row>
    <row r="95" spans="1:5">
      <c r="A95" t="s">
        <v>85</v>
      </c>
      <c r="C95">
        <f>C10</f>
        <v>1200</v>
      </c>
    </row>
    <row r="96" spans="1:5">
      <c r="C96" s="16">
        <f>C94-C95</f>
        <v>21300</v>
      </c>
      <c r="D96" s="9" t="str">
        <f>C90</f>
        <v>Exp</v>
      </c>
    </row>
    <row r="98" spans="1:12">
      <c r="A98" s="1" t="s">
        <v>86</v>
      </c>
    </row>
    <row r="99" spans="1:12">
      <c r="A99" t="s">
        <v>62</v>
      </c>
      <c r="C99">
        <f>D43</f>
        <v>4600</v>
      </c>
      <c r="F99" s="46" t="s">
        <v>87</v>
      </c>
      <c r="G99" s="46"/>
    </row>
    <row r="100" spans="1:12">
      <c r="A100" t="s">
        <v>88</v>
      </c>
      <c r="C100">
        <v>500</v>
      </c>
      <c r="F100" t="s">
        <v>62</v>
      </c>
      <c r="G100" s="13">
        <v>15500</v>
      </c>
    </row>
    <row r="101" spans="1:12">
      <c r="C101" s="10">
        <f>C99-C100</f>
        <v>4100</v>
      </c>
      <c r="F101" t="s">
        <v>89</v>
      </c>
      <c r="G101">
        <f>C100</f>
        <v>500</v>
      </c>
    </row>
    <row r="102" spans="1:12">
      <c r="A102" t="s">
        <v>90</v>
      </c>
      <c r="C102" s="13">
        <v>640</v>
      </c>
      <c r="D102" s="9" t="s">
        <v>71</v>
      </c>
      <c r="G102" s="16">
        <f>G100-G101</f>
        <v>15000</v>
      </c>
      <c r="H102" s="9" t="s">
        <v>55</v>
      </c>
    </row>
    <row r="103" spans="1:12">
      <c r="C103" s="22">
        <f>C101+C102</f>
        <v>4740</v>
      </c>
    </row>
    <row r="104" spans="1:12">
      <c r="A104" t="s">
        <v>38</v>
      </c>
      <c r="C104">
        <f>C103*0.25</f>
        <v>1185</v>
      </c>
    </row>
    <row r="105" spans="1:12">
      <c r="C105" s="16">
        <f>C103-C104</f>
        <v>3555</v>
      </c>
      <c r="D105" s="9" t="s">
        <v>68</v>
      </c>
    </row>
    <row r="107" spans="1:12">
      <c r="A107" s="1" t="s">
        <v>91</v>
      </c>
    </row>
    <row r="108" spans="1:12">
      <c r="A108">
        <v>22800</v>
      </c>
      <c r="B108" t="s">
        <v>92</v>
      </c>
      <c r="E108" t="s">
        <v>93</v>
      </c>
      <c r="F108" t="s">
        <v>94</v>
      </c>
      <c r="G108">
        <f>22800/12</f>
        <v>1900</v>
      </c>
    </row>
    <row r="109" spans="1:12">
      <c r="A109" s="13">
        <f>A108/2</f>
        <v>11400</v>
      </c>
      <c r="B109" t="s">
        <v>38</v>
      </c>
      <c r="E109" s="24" t="s">
        <v>38</v>
      </c>
      <c r="F109" s="24">
        <v>0.5</v>
      </c>
      <c r="G109">
        <f>G108/2</f>
        <v>950</v>
      </c>
    </row>
    <row r="110" spans="1:12">
      <c r="A110" s="10">
        <f>A108-A109</f>
        <v>11400</v>
      </c>
      <c r="B110" s="23" t="s">
        <v>95</v>
      </c>
      <c r="G110">
        <f>G108-G109</f>
        <v>950</v>
      </c>
    </row>
    <row r="111" spans="1:12">
      <c r="A111" s="13">
        <f>SUM(A110*5)/12</f>
        <v>4750</v>
      </c>
      <c r="B111" s="9" t="s">
        <v>68</v>
      </c>
      <c r="C111" s="9" t="s">
        <v>96</v>
      </c>
      <c r="E111" t="s">
        <v>97</v>
      </c>
      <c r="F111">
        <v>7</v>
      </c>
      <c r="G111">
        <f>G110*F111</f>
        <v>6650</v>
      </c>
    </row>
    <row r="112" spans="1:12">
      <c r="A112" s="16">
        <f>A110-A111</f>
        <v>6650</v>
      </c>
      <c r="B112" s="9" t="s">
        <v>81</v>
      </c>
      <c r="C112" s="9" t="s">
        <v>97</v>
      </c>
      <c r="E112" t="s">
        <v>98</v>
      </c>
      <c r="F112">
        <v>5</v>
      </c>
      <c r="G112">
        <f>G110*F112</f>
        <v>4750</v>
      </c>
      <c r="H112" s="25">
        <v>43689</v>
      </c>
      <c r="I112" s="25">
        <v>43720</v>
      </c>
      <c r="J112" s="25">
        <v>43750</v>
      </c>
      <c r="K112" s="25">
        <v>43781</v>
      </c>
      <c r="L112" s="25">
        <v>43811</v>
      </c>
    </row>
    <row r="113" spans="1:10">
      <c r="A113" s="18"/>
      <c r="B113" s="9"/>
      <c r="H113" s="25"/>
      <c r="I113" s="25"/>
      <c r="J113" s="25"/>
    </row>
    <row r="114" spans="1:10">
      <c r="A114" s="43" t="s">
        <v>99</v>
      </c>
      <c r="B114" s="44"/>
      <c r="C114" s="44"/>
      <c r="D114" s="45"/>
    </row>
    <row r="115" spans="1:10">
      <c r="A115" s="1" t="s">
        <v>100</v>
      </c>
    </row>
    <row r="116" spans="1:10">
      <c r="A116" t="s">
        <v>101</v>
      </c>
      <c r="C116">
        <f>D35</f>
        <v>3120</v>
      </c>
    </row>
    <row r="117" spans="1:10">
      <c r="A117" t="s">
        <v>102</v>
      </c>
      <c r="C117">
        <f>B64</f>
        <v>4160</v>
      </c>
    </row>
    <row r="118" spans="1:10">
      <c r="A118" t="s">
        <v>103</v>
      </c>
      <c r="C118">
        <f>A109</f>
        <v>11400</v>
      </c>
    </row>
    <row r="119" spans="1:10">
      <c r="A119" t="s">
        <v>104</v>
      </c>
      <c r="C119">
        <f>C104</f>
        <v>1185</v>
      </c>
    </row>
    <row r="120" spans="1:10">
      <c r="C120" s="16">
        <f>SUM(C116:C119)</f>
        <v>19865</v>
      </c>
    </row>
  </sheetData>
  <mergeCells count="13">
    <mergeCell ref="A16:D16"/>
    <mergeCell ref="A1:D1"/>
    <mergeCell ref="A53:D53"/>
    <mergeCell ref="A18:D18"/>
    <mergeCell ref="A24:D24"/>
    <mergeCell ref="B31:C31"/>
    <mergeCell ref="A40:D40"/>
    <mergeCell ref="A29:D29"/>
    <mergeCell ref="A84:D84"/>
    <mergeCell ref="A114:D114"/>
    <mergeCell ref="F99:G99"/>
    <mergeCell ref="A59:D59"/>
    <mergeCell ref="A67:D6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5C96-7455-43FF-A454-99C846593E17}">
  <dimension ref="A1:D17"/>
  <sheetViews>
    <sheetView workbookViewId="0">
      <selection activeCell="D16" sqref="D16"/>
    </sheetView>
  </sheetViews>
  <sheetFormatPr defaultRowHeight="15"/>
  <cols>
    <col min="1" max="1" width="21.7109375" customWidth="1"/>
    <col min="2" max="2" width="9.28515625" customWidth="1"/>
  </cols>
  <sheetData>
    <row r="1" spans="1:4">
      <c r="A1" s="28" t="s">
        <v>105</v>
      </c>
    </row>
    <row r="2" spans="1:4">
      <c r="A2" t="s">
        <v>106</v>
      </c>
      <c r="C2" s="4"/>
      <c r="D2" s="6">
        <f>Workings!B57</f>
        <v>205770</v>
      </c>
    </row>
    <row r="3" spans="1:4">
      <c r="A3" s="30" t="s">
        <v>107</v>
      </c>
      <c r="C3" s="4"/>
      <c r="D3" s="6"/>
    </row>
    <row r="4" spans="1:4">
      <c r="A4" t="s">
        <v>108</v>
      </c>
      <c r="C4" s="4">
        <f>Workings!C5</f>
        <v>14300</v>
      </c>
      <c r="D4" s="6"/>
    </row>
    <row r="5" spans="1:4">
      <c r="A5" t="s">
        <v>109</v>
      </c>
      <c r="C5" s="4">
        <f>Workings!B65</f>
        <v>78140</v>
      </c>
      <c r="D5" s="6"/>
    </row>
    <row r="6" spans="1:4">
      <c r="C6" s="11">
        <f>C4+C5</f>
        <v>92440</v>
      </c>
      <c r="D6" s="6"/>
    </row>
    <row r="7" spans="1:4">
      <c r="A7" t="s">
        <v>110</v>
      </c>
      <c r="C7" s="5">
        <f>Workings!G102</f>
        <v>15000</v>
      </c>
      <c r="D7" s="6">
        <f>C6-C7</f>
        <v>77440</v>
      </c>
    </row>
    <row r="8" spans="1:4">
      <c r="A8" t="s">
        <v>111</v>
      </c>
      <c r="C8" s="4"/>
      <c r="D8" s="34">
        <f>D2-D7</f>
        <v>128330</v>
      </c>
    </row>
    <row r="9" spans="1:4">
      <c r="A9" s="29" t="s">
        <v>112</v>
      </c>
      <c r="C9" s="4"/>
      <c r="D9" s="6"/>
    </row>
    <row r="10" spans="1:4">
      <c r="A10" s="31" t="s">
        <v>113</v>
      </c>
      <c r="C10" s="4">
        <f>Workings!B75</f>
        <v>3600</v>
      </c>
      <c r="D10" s="6"/>
    </row>
    <row r="11" spans="1:4">
      <c r="A11" t="s">
        <v>114</v>
      </c>
      <c r="C11" s="4">
        <f>Workings!B90</f>
        <v>2680</v>
      </c>
      <c r="D11" s="6"/>
    </row>
    <row r="12" spans="1:4">
      <c r="A12" t="s">
        <v>115</v>
      </c>
      <c r="C12" s="4">
        <f>Workings!C96</f>
        <v>21300</v>
      </c>
      <c r="D12" s="6"/>
    </row>
    <row r="13" spans="1:4">
      <c r="A13" t="s">
        <v>104</v>
      </c>
      <c r="C13" s="4">
        <f>Workings!C105</f>
        <v>3555</v>
      </c>
      <c r="D13" s="6"/>
    </row>
    <row r="14" spans="1:4">
      <c r="A14" t="s">
        <v>103</v>
      </c>
      <c r="C14" s="4">
        <f>Workings!G112</f>
        <v>4750</v>
      </c>
      <c r="D14" s="6"/>
    </row>
    <row r="15" spans="1:4">
      <c r="A15" t="s">
        <v>116</v>
      </c>
      <c r="C15" s="6">
        <f>Workings!D46</f>
        <v>2500</v>
      </c>
      <c r="D15" s="38">
        <f>SUM(C10:C15)</f>
        <v>38385</v>
      </c>
    </row>
    <row r="16" spans="1:4">
      <c r="A16" t="s">
        <v>117</v>
      </c>
      <c r="C16" s="4"/>
      <c r="D16" s="35">
        <f>D8-D15</f>
        <v>89945</v>
      </c>
    </row>
    <row r="17" spans="3:4">
      <c r="C17" s="4"/>
      <c r="D1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76C6-BE9B-43D7-94A7-4F573B074805}">
  <dimension ref="A1:D83"/>
  <sheetViews>
    <sheetView topLeftCell="A17" workbookViewId="0">
      <selection activeCell="D33" sqref="D33"/>
    </sheetView>
  </sheetViews>
  <sheetFormatPr defaultRowHeight="15"/>
  <cols>
    <col min="1" max="1" width="17" customWidth="1"/>
  </cols>
  <sheetData>
    <row r="1" spans="1:4">
      <c r="A1" s="28" t="s">
        <v>118</v>
      </c>
    </row>
    <row r="2" spans="1:4">
      <c r="A2" s="28" t="s">
        <v>119</v>
      </c>
      <c r="B2" s="40" t="s">
        <v>120</v>
      </c>
      <c r="C2" s="32" t="s">
        <v>121</v>
      </c>
      <c r="D2" s="40" t="s">
        <v>122</v>
      </c>
    </row>
    <row r="3" spans="1:4">
      <c r="A3" t="s">
        <v>10</v>
      </c>
      <c r="B3" s="6">
        <f>174000+60000</f>
        <v>234000</v>
      </c>
      <c r="C3" s="9">
        <v>0</v>
      </c>
      <c r="D3" s="6">
        <f>B3</f>
        <v>234000</v>
      </c>
    </row>
    <row r="4" spans="1:4">
      <c r="A4" t="s">
        <v>41</v>
      </c>
      <c r="B4" s="6">
        <f>Workings!D41</f>
        <v>30000</v>
      </c>
      <c r="C4" s="9">
        <v>0</v>
      </c>
      <c r="D4" s="6">
        <f t="shared" ref="D4:D5" si="0">B4</f>
        <v>30000</v>
      </c>
    </row>
    <row r="5" spans="1:4">
      <c r="A5" t="s">
        <v>49</v>
      </c>
      <c r="B5" s="6">
        <f>Workings!D47</f>
        <v>32000</v>
      </c>
      <c r="C5" s="9">
        <v>0</v>
      </c>
      <c r="D5" s="6">
        <f t="shared" si="0"/>
        <v>32000</v>
      </c>
    </row>
    <row r="6" spans="1:4">
      <c r="B6" s="35">
        <f>SUM(B3:B5)</f>
        <v>296000</v>
      </c>
      <c r="C6" s="41">
        <f t="shared" ref="C6:D6" si="1">SUM(C3:C5)</f>
        <v>0</v>
      </c>
      <c r="D6" s="34">
        <f t="shared" si="1"/>
        <v>296000</v>
      </c>
    </row>
    <row r="7" spans="1:4">
      <c r="B7" s="6"/>
      <c r="C7" s="20"/>
      <c r="D7" s="6"/>
    </row>
    <row r="8" spans="1:4">
      <c r="A8" s="28" t="s">
        <v>123</v>
      </c>
      <c r="B8" s="6"/>
      <c r="D8" s="6"/>
    </row>
    <row r="9" spans="1:4">
      <c r="A9" t="s">
        <v>124</v>
      </c>
      <c r="B9" s="6"/>
      <c r="D9" s="6">
        <f>Workings!D13</f>
        <v>20670</v>
      </c>
    </row>
    <row r="10" spans="1:4">
      <c r="B10" s="6"/>
      <c r="D10" s="34">
        <f>D9+D6</f>
        <v>316670</v>
      </c>
    </row>
    <row r="11" spans="1:4">
      <c r="B11" s="6"/>
      <c r="D11" s="6"/>
    </row>
    <row r="12" spans="1:4">
      <c r="A12" s="28" t="s">
        <v>125</v>
      </c>
      <c r="B12" s="6"/>
      <c r="D12" s="6"/>
    </row>
    <row r="13" spans="1:4">
      <c r="A13" t="s">
        <v>126</v>
      </c>
      <c r="B13" s="6">
        <f>Workings!G100</f>
        <v>15500</v>
      </c>
      <c r="D13" s="6"/>
    </row>
    <row r="14" spans="1:4">
      <c r="A14" t="s">
        <v>12</v>
      </c>
      <c r="B14" s="6">
        <f>Workings!D20</f>
        <v>16600</v>
      </c>
      <c r="D14" s="6"/>
    </row>
    <row r="15" spans="1:4">
      <c r="A15" t="s">
        <v>101</v>
      </c>
      <c r="B15" s="6">
        <f>Workings!B38</f>
        <v>550</v>
      </c>
      <c r="D15" s="6"/>
    </row>
    <row r="16" spans="1:4">
      <c r="A16" t="s">
        <v>127</v>
      </c>
      <c r="B16" s="6">
        <f>Workings!B51</f>
        <v>10100</v>
      </c>
      <c r="D16" s="6"/>
    </row>
    <row r="17" spans="1:4">
      <c r="A17" t="s">
        <v>114</v>
      </c>
      <c r="B17" s="6">
        <f>Workings!B89</f>
        <v>750</v>
      </c>
      <c r="D17" s="6"/>
    </row>
    <row r="18" spans="1:4">
      <c r="A18" t="s">
        <v>103</v>
      </c>
      <c r="B18" s="7">
        <f>Workings!A112</f>
        <v>6650</v>
      </c>
      <c r="C18">
        <f>SUM(B13:B18)</f>
        <v>50150</v>
      </c>
      <c r="D18" s="6"/>
    </row>
    <row r="19" spans="1:4">
      <c r="A19" s="28" t="s">
        <v>128</v>
      </c>
      <c r="B19" s="6"/>
      <c r="D19" s="6"/>
    </row>
    <row r="20" spans="1:4">
      <c r="A20" t="s">
        <v>15</v>
      </c>
      <c r="B20" s="6">
        <f>Workings!B26</f>
        <v>14300</v>
      </c>
      <c r="D20" s="6"/>
    </row>
    <row r="21" spans="1:4">
      <c r="A21" t="s">
        <v>113</v>
      </c>
      <c r="B21" s="6">
        <f>Workings!B77</f>
        <v>1200</v>
      </c>
      <c r="D21" s="6"/>
    </row>
    <row r="22" spans="1:4">
      <c r="A22" t="s">
        <v>129</v>
      </c>
      <c r="B22" s="6">
        <f>Workings!E76</f>
        <v>12000</v>
      </c>
      <c r="D22" s="6"/>
    </row>
    <row r="23" spans="1:4">
      <c r="A23" t="s">
        <v>130</v>
      </c>
      <c r="B23" s="7">
        <f>Workings!C102</f>
        <v>640</v>
      </c>
      <c r="C23" s="2">
        <f>SUM(B20:B23)</f>
        <v>28140</v>
      </c>
      <c r="D23" s="6">
        <f>C18-C23</f>
        <v>22010</v>
      </c>
    </row>
    <row r="24" spans="1:4">
      <c r="B24" s="6"/>
      <c r="C24" s="20"/>
      <c r="D24" s="35">
        <f>D10+D23</f>
        <v>338680</v>
      </c>
    </row>
    <row r="25" spans="1:4">
      <c r="A25" s="28" t="s">
        <v>131</v>
      </c>
      <c r="B25" s="6"/>
      <c r="D25" s="6"/>
    </row>
    <row r="26" spans="1:4">
      <c r="A26" t="s">
        <v>132</v>
      </c>
      <c r="B26" s="6"/>
      <c r="D26" s="6">
        <f>72000-12000</f>
        <v>60000</v>
      </c>
    </row>
    <row r="27" spans="1:4">
      <c r="A27" t="s">
        <v>133</v>
      </c>
      <c r="B27" s="6"/>
      <c r="D27" s="6"/>
    </row>
    <row r="28" spans="1:4">
      <c r="A28" t="s">
        <v>134</v>
      </c>
      <c r="B28" s="6"/>
      <c r="C28">
        <f>Workings!B43</f>
        <v>3600</v>
      </c>
      <c r="D28" s="6"/>
    </row>
    <row r="29" spans="1:4">
      <c r="A29" t="s">
        <v>135</v>
      </c>
      <c r="B29" s="6"/>
      <c r="C29">
        <f>Workings!D12</f>
        <v>205000</v>
      </c>
      <c r="D29" s="6"/>
    </row>
    <row r="30" spans="1:4">
      <c r="A30" t="s">
        <v>136</v>
      </c>
      <c r="B30" s="6"/>
      <c r="C30" s="2">
        <f>'Profit and Loss'!D16</f>
        <v>89945</v>
      </c>
      <c r="D30" s="6"/>
    </row>
    <row r="31" spans="1:4">
      <c r="B31" s="6"/>
      <c r="C31">
        <f>SUM(C28:C30)</f>
        <v>298545</v>
      </c>
      <c r="D31" s="6"/>
    </row>
    <row r="32" spans="1:4">
      <c r="A32" t="s">
        <v>137</v>
      </c>
      <c r="B32" s="6"/>
      <c r="C32" s="2">
        <f>Workings!C120</f>
        <v>19865</v>
      </c>
      <c r="D32" s="6">
        <f>C31-C32</f>
        <v>278680</v>
      </c>
    </row>
    <row r="33" spans="2:4">
      <c r="B33" s="6"/>
      <c r="D33" s="35">
        <f>D26+D32</f>
        <v>338680</v>
      </c>
    </row>
    <row r="34" spans="2:4">
      <c r="B34" s="6"/>
      <c r="D34" s="6"/>
    </row>
    <row r="83" spans="1:1">
      <c r="A83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9786A-FE38-40A6-B294-94F7B26DB89D}">
  <dimension ref="A1:C11"/>
  <sheetViews>
    <sheetView tabSelected="1" workbookViewId="0">
      <selection activeCell="B1" sqref="B1"/>
    </sheetView>
  </sheetViews>
  <sheetFormatPr defaultRowHeight="15"/>
  <sheetData>
    <row r="1" spans="1:3">
      <c r="A1" s="32" t="s">
        <v>139</v>
      </c>
      <c r="B1" s="28" t="s">
        <v>140</v>
      </c>
    </row>
    <row r="2" spans="1:3">
      <c r="B2" s="28" t="s">
        <v>141</v>
      </c>
    </row>
    <row r="4" spans="1:3">
      <c r="B4" s="32">
        <v>1</v>
      </c>
      <c r="C4" t="s">
        <v>142</v>
      </c>
    </row>
    <row r="5" spans="1:3">
      <c r="B5" s="32">
        <v>2</v>
      </c>
      <c r="C5" t="s">
        <v>143</v>
      </c>
    </row>
    <row r="6" spans="1:3">
      <c r="B6" s="32">
        <v>3</v>
      </c>
      <c r="C6" t="s">
        <v>144</v>
      </c>
    </row>
    <row r="7" spans="1:3">
      <c r="B7" s="32">
        <v>4</v>
      </c>
      <c r="C7" t="s">
        <v>145</v>
      </c>
    </row>
    <row r="8" spans="1:3">
      <c r="B8" s="32">
        <v>5</v>
      </c>
      <c r="C8" t="s">
        <v>146</v>
      </c>
    </row>
    <row r="9" spans="1:3">
      <c r="B9" s="32">
        <v>6</v>
      </c>
      <c r="C9" t="s">
        <v>147</v>
      </c>
    </row>
    <row r="10" spans="1:3">
      <c r="B10" s="32">
        <v>7</v>
      </c>
      <c r="C10" t="s">
        <v>148</v>
      </c>
    </row>
    <row r="11" spans="1:3">
      <c r="B11" s="32">
        <v>8</v>
      </c>
      <c r="C1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Jason Ryan</cp:lastModifiedBy>
  <cp:revision/>
  <dcterms:created xsi:type="dcterms:W3CDTF">2019-03-15T12:35:52Z</dcterms:created>
  <dcterms:modified xsi:type="dcterms:W3CDTF">2020-01-03T17:51:21Z</dcterms:modified>
  <cp:category/>
  <cp:contentStatus/>
</cp:coreProperties>
</file>