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\Desktop\"/>
    </mc:Choice>
  </mc:AlternateContent>
  <xr:revisionPtr revIDLastSave="1123" documentId="13_ncr:1_{1A543188-2EDD-4B25-9688-5D2AD5C1543F}" xr6:coauthVersionLast="45" xr6:coauthVersionMax="45" xr10:uidLastSave="{60D2EC84-3483-4074-AC3F-D787D10FB291}"/>
  <bookViews>
    <workbookView xWindow="-108" yWindow="-108" windowWidth="23256" windowHeight="12600" firstSheet="1" activeTab="1" xr2:uid="{9E2E2B57-AA19-4C55-B0E0-6A4CC9972072}"/>
  </bookViews>
  <sheets>
    <sheet name="Workings" sheetId="2" r:id="rId1"/>
    <sheet name="Statement" sheetId="1" r:id="rId2"/>
    <sheet name="Jan" sheetId="4" r:id="rId3"/>
    <sheet name="Feb" sheetId="5" r:id="rId4"/>
    <sheet name="Mar" sheetId="15" r:id="rId5"/>
    <sheet name="May" sheetId="8" r:id="rId6"/>
    <sheet name="Sep" sheetId="16" r:id="rId7"/>
    <sheet name="Nov" sheetId="9" r:id="rId8"/>
    <sheet name="Dec" sheetId="14" r:id="rId9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9" i="1"/>
  <c r="B118" i="2" l="1"/>
  <c r="I6" i="1"/>
  <c r="I4" i="1"/>
  <c r="I12" i="1" s="1"/>
  <c r="D130" i="2"/>
  <c r="G125" i="2"/>
  <c r="G124" i="2"/>
  <c r="G123" i="2"/>
  <c r="E22" i="9"/>
  <c r="H19" i="1"/>
  <c r="H15" i="1"/>
  <c r="H12" i="1"/>
  <c r="D113" i="2"/>
  <c r="N99" i="2"/>
  <c r="L106" i="2"/>
  <c r="G98" i="2" l="1"/>
  <c r="G107" i="2"/>
  <c r="G106" i="2"/>
  <c r="A87" i="2"/>
  <c r="D86" i="2"/>
  <c r="G75" i="2"/>
  <c r="F92" i="2" s="1"/>
  <c r="D75" i="2"/>
  <c r="F91" i="2" s="1"/>
  <c r="G4" i="16"/>
  <c r="D4" i="16"/>
  <c r="D15" i="16"/>
  <c r="A16" i="16"/>
  <c r="H22" i="16"/>
  <c r="F22" i="16"/>
  <c r="F21" i="16"/>
  <c r="F20" i="16"/>
  <c r="K10" i="8"/>
  <c r="K9" i="8"/>
  <c r="G10" i="8"/>
  <c r="G9" i="8"/>
  <c r="D4" i="8"/>
  <c r="L4" i="8" s="1"/>
  <c r="B4" i="8"/>
  <c r="I4" i="8" s="1"/>
  <c r="F21" i="1"/>
  <c r="H64" i="2"/>
  <c r="H10" i="8" s="1"/>
  <c r="H63" i="2"/>
  <c r="M64" i="2"/>
  <c r="M10" i="8" s="1"/>
  <c r="M63" i="2"/>
  <c r="L58" i="2"/>
  <c r="F11" i="1" s="1"/>
  <c r="B60" i="2"/>
  <c r="N59" i="2"/>
  <c r="L60" i="2"/>
  <c r="G59" i="2"/>
  <c r="D59" i="2"/>
  <c r="D60" i="2" s="1"/>
  <c r="I58" i="2"/>
  <c r="I60" i="2" s="1"/>
  <c r="G58" i="2"/>
  <c r="B10" i="15"/>
  <c r="B9" i="15"/>
  <c r="B11" i="15"/>
  <c r="D9" i="15" s="1"/>
  <c r="D10" i="15" s="1"/>
  <c r="D17" i="1"/>
  <c r="D14" i="1"/>
  <c r="D8" i="1"/>
  <c r="B48" i="2"/>
  <c r="D46" i="2" s="1"/>
  <c r="D47" i="2" s="1"/>
  <c r="B41" i="2"/>
  <c r="B4" i="15" s="1"/>
  <c r="I18" i="5"/>
  <c r="I17" i="5"/>
  <c r="I14" i="5"/>
  <c r="D5" i="1" s="1"/>
  <c r="I15" i="5"/>
  <c r="I13" i="5"/>
  <c r="D3" i="1" s="1"/>
  <c r="A31" i="2"/>
  <c r="I35" i="2" s="1"/>
  <c r="J31" i="2"/>
  <c r="J15" i="5" s="1"/>
  <c r="J35" i="2"/>
  <c r="J19" i="5" s="1"/>
  <c r="J36" i="2"/>
  <c r="A15" i="5"/>
  <c r="I12" i="2"/>
  <c r="D14" i="2"/>
  <c r="E5" i="2"/>
  <c r="B6" i="2"/>
  <c r="B7" i="2" s="1"/>
  <c r="E4" i="2" s="1"/>
  <c r="D10" i="1" l="1"/>
  <c r="K10" i="1" s="1"/>
  <c r="J20" i="5"/>
  <c r="D18" i="1"/>
  <c r="I19" i="5"/>
  <c r="G60" i="2"/>
  <c r="G4" i="8"/>
  <c r="I61" i="2"/>
  <c r="G5" i="8"/>
  <c r="K21" i="1"/>
  <c r="N5" i="8"/>
  <c r="M9" i="8"/>
  <c r="N58" i="2"/>
  <c r="H9" i="8"/>
  <c r="J21" i="1"/>
  <c r="F12" i="1"/>
  <c r="F22" i="1" s="1"/>
  <c r="B8" i="1"/>
  <c r="K8" i="1" s="1"/>
  <c r="E6" i="2"/>
  <c r="B9" i="1" s="1"/>
  <c r="C4" i="1"/>
  <c r="G12" i="2"/>
  <c r="B13" i="2"/>
  <c r="C3" i="1" s="1"/>
  <c r="K16" i="1"/>
  <c r="J11" i="14"/>
  <c r="J12" i="14"/>
  <c r="J13" i="14"/>
  <c r="I11" i="14"/>
  <c r="I12" i="14"/>
  <c r="I13" i="14"/>
  <c r="I10" i="14"/>
  <c r="L13" i="14"/>
  <c r="L12" i="14"/>
  <c r="N118" i="2"/>
  <c r="G11" i="14"/>
  <c r="C125" i="2"/>
  <c r="K11" i="9"/>
  <c r="L11" i="9"/>
  <c r="K13" i="9"/>
  <c r="L10" i="9"/>
  <c r="K10" i="9"/>
  <c r="F15" i="9"/>
  <c r="F11" i="9"/>
  <c r="G11" i="9"/>
  <c r="F10" i="9"/>
  <c r="G4" i="9"/>
  <c r="E19" i="9" s="1"/>
  <c r="E18" i="9"/>
  <c r="N5" i="9"/>
  <c r="G5" i="9"/>
  <c r="E20" i="9" s="1"/>
  <c r="D111" i="2"/>
  <c r="G12" i="9"/>
  <c r="N4" i="8" l="1"/>
  <c r="J11" i="1"/>
  <c r="N60" i="2"/>
  <c r="D41" i="2"/>
  <c r="F52" i="2"/>
  <c r="F51" i="2"/>
  <c r="D43" i="2"/>
  <c r="E19" i="2"/>
  <c r="N13" i="2"/>
  <c r="B12" i="1"/>
  <c r="E18" i="2"/>
  <c r="N12" i="2"/>
  <c r="N14" i="2" s="1"/>
  <c r="C20" i="1" s="1"/>
  <c r="B14" i="2"/>
  <c r="B4" i="14"/>
  <c r="N4" i="14" s="1"/>
  <c r="L11" i="14"/>
  <c r="N98" i="2"/>
  <c r="G13" i="9"/>
  <c r="L12" i="9"/>
  <c r="L107" i="2"/>
  <c r="M5" i="8"/>
  <c r="M4" i="8"/>
  <c r="G4" i="4"/>
  <c r="I4" i="4" s="1"/>
  <c r="G14" i="4" s="1"/>
  <c r="D4" i="4"/>
  <c r="B4" i="4"/>
  <c r="K6" i="1"/>
  <c r="K5" i="1"/>
  <c r="K11" i="1" l="1"/>
  <c r="J12" i="1"/>
  <c r="D4" i="15"/>
  <c r="D6" i="15" s="1"/>
  <c r="B42" i="2"/>
  <c r="E20" i="2"/>
  <c r="L12" i="2"/>
  <c r="M13" i="14"/>
  <c r="L13" i="9"/>
  <c r="B102" i="2"/>
  <c r="N4" i="9"/>
  <c r="N100" i="2"/>
  <c r="B5" i="15" l="1"/>
  <c r="E9" i="1"/>
  <c r="B43" i="2"/>
  <c r="I41" i="2"/>
  <c r="D129" i="2"/>
  <c r="B119" i="2"/>
  <c r="B5" i="14" s="1"/>
  <c r="I4" i="14" s="1"/>
  <c r="N6" i="9"/>
  <c r="H22" i="1"/>
  <c r="K7" i="1"/>
  <c r="J111" i="2"/>
  <c r="A13" i="5"/>
  <c r="G13" i="5"/>
  <c r="G14" i="5"/>
  <c r="G12" i="5"/>
  <c r="K14" i="1"/>
  <c r="E19" i="1" l="1"/>
  <c r="E22" i="1" s="1"/>
  <c r="K9" i="1"/>
  <c r="F14" i="15"/>
  <c r="I4" i="15"/>
  <c r="B6" i="15"/>
  <c r="G20" i="8"/>
  <c r="I20" i="8"/>
  <c r="G19" i="8"/>
  <c r="I19" i="8"/>
  <c r="G18" i="8"/>
  <c r="I18" i="8"/>
  <c r="H21" i="8"/>
  <c r="B21" i="8"/>
  <c r="F18" i="14" l="1"/>
  <c r="F19" i="14"/>
  <c r="C13" i="14"/>
  <c r="I7" i="8"/>
  <c r="N6" i="8"/>
  <c r="I6" i="8"/>
  <c r="G6" i="8"/>
  <c r="L6" i="8"/>
  <c r="D6" i="4"/>
  <c r="B5" i="4"/>
  <c r="G13" i="4" s="1"/>
  <c r="N5" i="4"/>
  <c r="N4" i="4" l="1"/>
  <c r="B6" i="4"/>
  <c r="N6" i="4"/>
  <c r="G15" i="4" s="1"/>
  <c r="B120" i="2"/>
  <c r="B6" i="14" l="1"/>
  <c r="F17" i="14" s="1"/>
  <c r="D128" i="2"/>
  <c r="I19" i="1" s="1"/>
  <c r="K4" i="1"/>
  <c r="I22" i="1"/>
  <c r="L4" i="4"/>
  <c r="B22" i="1" l="1"/>
  <c r="K17" i="1" l="1"/>
  <c r="K18" i="1"/>
  <c r="K3" i="1"/>
  <c r="K12" i="1" s="1"/>
  <c r="D22" i="1"/>
  <c r="C12" i="1"/>
  <c r="C22" i="1" s="1"/>
  <c r="D12" i="1" l="1"/>
  <c r="K20" i="1"/>
  <c r="K22" i="1" s="1"/>
  <c r="E12" i="1" l="1"/>
  <c r="J22" i="1"/>
</calcChain>
</file>

<file path=xl/sharedStrings.xml><?xml version="1.0" encoding="utf-8"?>
<sst xmlns="http://schemas.openxmlformats.org/spreadsheetml/2006/main" count="403" uniqueCount="154">
  <si>
    <t>OP BAL</t>
  </si>
  <si>
    <t>Debtors</t>
  </si>
  <si>
    <t>Provision</t>
  </si>
  <si>
    <t>95% =</t>
  </si>
  <si>
    <t>1% =</t>
  </si>
  <si>
    <t>78280/95</t>
  </si>
  <si>
    <t>100% =</t>
  </si>
  <si>
    <t>JAN</t>
  </si>
  <si>
    <t>Land and Buildings</t>
  </si>
  <si>
    <t>Accc Dep</t>
  </si>
  <si>
    <t>Revulation Reserve</t>
  </si>
  <si>
    <t>Bal b/d</t>
  </si>
  <si>
    <t>Bal c/d</t>
  </si>
  <si>
    <t>RR</t>
  </si>
  <si>
    <t>Tabular Statement entries</t>
  </si>
  <si>
    <t>Assets</t>
  </si>
  <si>
    <t>Increase</t>
  </si>
  <si>
    <t>Dep</t>
  </si>
  <si>
    <t>Asset (cr Bal)</t>
  </si>
  <si>
    <t>R.R</t>
  </si>
  <si>
    <t>Liability</t>
  </si>
  <si>
    <t>(Owed to Sahreholders)</t>
  </si>
  <si>
    <t>FEB</t>
  </si>
  <si>
    <t>NOTE - Enter the figures form the question in the correct row in the tabular statements. (The difference is Goodwill)                                                                                                                                     Remember to calcualte the Share premium</t>
  </si>
  <si>
    <t>Share premium is the extra money received above the face value for a share</t>
  </si>
  <si>
    <t>Premium</t>
  </si>
  <si>
    <t>Buildings</t>
  </si>
  <si>
    <t>140,000*.30c</t>
  </si>
  <si>
    <t>Vans</t>
  </si>
  <si>
    <t>Liabilities</t>
  </si>
  <si>
    <t>Creditors</t>
  </si>
  <si>
    <t>Capirtal</t>
  </si>
  <si>
    <t>Share Premium</t>
  </si>
  <si>
    <t>Good Will</t>
  </si>
  <si>
    <t>Enter as an new asset</t>
  </si>
  <si>
    <t>MAR</t>
  </si>
  <si>
    <t>Provision for Bad Debts</t>
  </si>
  <si>
    <t>Profit and Loss</t>
  </si>
  <si>
    <t>Op Bal</t>
  </si>
  <si>
    <t>* 4%</t>
  </si>
  <si>
    <t>Feb</t>
  </si>
  <si>
    <t>Asset Cr Bal</t>
  </si>
  <si>
    <t>Cr</t>
  </si>
  <si>
    <t>Provision for bad debts has increased by 2,160</t>
  </si>
  <si>
    <t>P &amp; L</t>
  </si>
  <si>
    <t>The profit and loss will decrease by 2,160 as the company</t>
  </si>
  <si>
    <t>has to pay for this increase</t>
  </si>
  <si>
    <t>MAY</t>
  </si>
  <si>
    <t>Bank</t>
  </si>
  <si>
    <t>Rent Received</t>
  </si>
  <si>
    <t>Insurance</t>
  </si>
  <si>
    <t>Rent</t>
  </si>
  <si>
    <t>Received</t>
  </si>
  <si>
    <t xml:space="preserve">Bal </t>
  </si>
  <si>
    <t>8,800*8/11=</t>
  </si>
  <si>
    <t>4800*8/12=</t>
  </si>
  <si>
    <t>8,800*3/11=</t>
  </si>
  <si>
    <t>Prepaid</t>
  </si>
  <si>
    <t>4800*4/12=</t>
  </si>
  <si>
    <t>Tabluar Statements Entries</t>
  </si>
  <si>
    <t>Asset</t>
  </si>
  <si>
    <t>Decrease</t>
  </si>
  <si>
    <t>Rent Rec</t>
  </si>
  <si>
    <t>Income</t>
  </si>
  <si>
    <t>Expense</t>
  </si>
  <si>
    <t>Sept</t>
  </si>
  <si>
    <t>Share Capital</t>
  </si>
  <si>
    <t>NOTE - We need to calculate how much is for share capital and how much is for share premium. Rememebr share premium is the price received above the face value for one share</t>
  </si>
  <si>
    <t>* .5C</t>
  </si>
  <si>
    <t>Dr</t>
  </si>
  <si>
    <t>Will Increase becaue the compmnay will receive the money</t>
  </si>
  <si>
    <t>We owe the money back to shareholders so the liability increases</t>
  </si>
  <si>
    <t>NOV</t>
  </si>
  <si>
    <t>Debtor</t>
  </si>
  <si>
    <t>Stock</t>
  </si>
  <si>
    <t>70% =</t>
  </si>
  <si>
    <t>120% =</t>
  </si>
  <si>
    <t>1%=</t>
  </si>
  <si>
    <t>840/70</t>
  </si>
  <si>
    <t>780/120</t>
  </si>
  <si>
    <t xml:space="preserve">100% = </t>
  </si>
  <si>
    <t>1,200- 840 = 360</t>
  </si>
  <si>
    <t xml:space="preserve">Asset </t>
  </si>
  <si>
    <t>360 &amp; 780</t>
  </si>
  <si>
    <t>DEC</t>
  </si>
  <si>
    <t>Dep Vehicles</t>
  </si>
  <si>
    <t>Dep Buildings</t>
  </si>
  <si>
    <t>Value</t>
  </si>
  <si>
    <t>670,000 * 2%</t>
  </si>
  <si>
    <t>Less Land</t>
  </si>
  <si>
    <t>120,000 * 2% * 11/12</t>
  </si>
  <si>
    <t xml:space="preserve">P &amp; L </t>
  </si>
  <si>
    <t>P &amp; L will Decrease</t>
  </si>
  <si>
    <t>Dep Vehicle</t>
  </si>
  <si>
    <t>Dep Building</t>
  </si>
  <si>
    <t>Jan</t>
  </si>
  <si>
    <t>March</t>
  </si>
  <si>
    <t>May</t>
  </si>
  <si>
    <t>Nov</t>
  </si>
  <si>
    <t>Dec</t>
  </si>
  <si>
    <t>Total</t>
  </si>
  <si>
    <t>Land and  Buildings</t>
  </si>
  <si>
    <t>Depreciations</t>
  </si>
  <si>
    <t>Vvans</t>
  </si>
  <si>
    <t>Deprecistion</t>
  </si>
  <si>
    <t>360       780</t>
  </si>
  <si>
    <t>Goodwill</t>
  </si>
  <si>
    <t>Insurance Prepaid</t>
  </si>
  <si>
    <t>4,800 -8,800</t>
  </si>
  <si>
    <t>Exprnses Due</t>
  </si>
  <si>
    <t>Issued Capital</t>
  </si>
  <si>
    <t>Share premium</t>
  </si>
  <si>
    <t>Profit and loss</t>
  </si>
  <si>
    <t>6400    -3200</t>
  </si>
  <si>
    <t>Revaluation Reserve</t>
  </si>
  <si>
    <t>Rent Receivable</t>
  </si>
  <si>
    <t>Remeber the double entry</t>
  </si>
  <si>
    <t>Asset/Expense</t>
  </si>
  <si>
    <t>Liability/Income</t>
  </si>
  <si>
    <t>To increase an Asset or Expense put it on the debit side</t>
  </si>
  <si>
    <t>To decrease an Asset or Expense put it on the credit side</t>
  </si>
  <si>
    <t>To decrease a Liability or Income put it on the debit side</t>
  </si>
  <si>
    <t>To Increase a liability or Income put it on the credit side</t>
  </si>
  <si>
    <t>Share premium is the extra money received above the face value of a share</t>
  </si>
  <si>
    <t>Companys will usully sell sshare at €1. It will tell you in the question how much extra is earned per share</t>
  </si>
  <si>
    <t>Share</t>
  </si>
  <si>
    <t>MARCH</t>
  </si>
  <si>
    <t>NOTE - Remember Provision for bad debts is an asset but it is a minus because it will reduce the debtors.</t>
  </si>
  <si>
    <t>NOTE - The when you add up the row for provision for bad debts it should equal (6,120)</t>
  </si>
  <si>
    <t xml:space="preserve">Remember - the double entery </t>
  </si>
  <si>
    <t>Expense Account</t>
  </si>
  <si>
    <t>Gain Account</t>
  </si>
  <si>
    <t>PP Start</t>
  </si>
  <si>
    <t>X</t>
  </si>
  <si>
    <t>Bal Due</t>
  </si>
  <si>
    <t>Amt Paid</t>
  </si>
  <si>
    <t>Bal PP</t>
  </si>
  <si>
    <t>Remember it is a bank overdraft so it will decrease</t>
  </si>
  <si>
    <t>the bank overdraft will increase</t>
  </si>
  <si>
    <t>We received more for rent received so it increases</t>
  </si>
  <si>
    <t xml:space="preserve">The expesnes liability will decrease </t>
  </si>
  <si>
    <t>Remember to include the prepaid and due amount in decemenbr</t>
  </si>
  <si>
    <t>SEPTEMBER</t>
  </si>
  <si>
    <t>NOVEMBER</t>
  </si>
  <si>
    <t>Debts Recovered (P &amp; L)</t>
  </si>
  <si>
    <t>This is the amount of money the bank has reveiced</t>
  </si>
  <si>
    <t>This is the amount of money the debotrs still owes the business</t>
  </si>
  <si>
    <t>This si the amount of money is owed afet the sale of stock</t>
  </si>
  <si>
    <t>1200 &amp; 130</t>
  </si>
  <si>
    <t>The P &amp; L will increase because we will get an extra 900</t>
  </si>
  <si>
    <t>This is because we have sold stock so it goes down</t>
  </si>
  <si>
    <t>DECEMBER</t>
  </si>
  <si>
    <t>820,000*2%</t>
  </si>
  <si>
    <t>The profit  and loss wil ldecreae by 48,000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</si>
</sst>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i/>
      <u/>
      <sz val="11"/>
      <color theme="1"/>
      <name val="Comic Sans MS"/>
      <family val="4"/>
    </font>
    <font>
      <i/>
      <sz val="11"/>
      <color theme="1"/>
      <name val="Comic Sans MS"/>
      <family val="4"/>
    </font>
    <font>
      <u/>
      <sz val="11"/>
      <color theme="1"/>
      <name val="Comic Sans MS"/>
      <family val="4"/>
    </font>
    <font>
      <sz val="8"/>
      <color theme="1"/>
      <name val="Comic Sans MS"/>
      <family val="4"/>
    </font>
    <font>
      <b/>
      <u/>
      <sz val="11"/>
      <color theme="1"/>
      <name val="Comic Sans MS"/>
      <family val="4"/>
    </font>
    <font>
      <sz val="11"/>
      <color theme="1"/>
      <name val="Calibri"/>
    </font>
    <font>
      <b/>
      <sz val="11"/>
      <color theme="1"/>
      <name val="Calibri"/>
    </font>
    <font>
      <i/>
      <u/>
      <sz val="11"/>
      <color theme="1"/>
      <name val="Calibri"/>
    </font>
    <font>
      <i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3" fontId="0" fillId="2" borderId="0" xfId="0" applyNumberFormat="1" applyFill="1"/>
    <xf numFmtId="3" fontId="0" fillId="2" borderId="0" xfId="0" applyNumberFormat="1" applyFill="1" applyAlignment="1">
      <alignment vertic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right" vertical="center" wrapText="1"/>
    </xf>
    <xf numFmtId="0" fontId="0" fillId="0" borderId="0" xfId="0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0" xfId="0" applyNumberFormat="1" applyBorder="1"/>
    <xf numFmtId="0" fontId="5" fillId="0" borderId="0" xfId="0" applyFont="1" applyBorder="1"/>
    <xf numFmtId="0" fontId="0" fillId="0" borderId="13" xfId="0" applyBorder="1"/>
    <xf numFmtId="0" fontId="0" fillId="0" borderId="10" xfId="0" applyBorder="1"/>
    <xf numFmtId="3" fontId="0" fillId="0" borderId="11" xfId="0" applyNumberFormat="1" applyBorder="1"/>
    <xf numFmtId="0" fontId="0" fillId="0" borderId="11" xfId="0" applyBorder="1"/>
    <xf numFmtId="0" fontId="5" fillId="0" borderId="11" xfId="0" applyFont="1" applyBorder="1"/>
    <xf numFmtId="0" fontId="0" fillId="0" borderId="12" xfId="0" applyBorder="1"/>
    <xf numFmtId="3" fontId="1" fillId="2" borderId="0" xfId="0" applyNumberFormat="1" applyFont="1" applyFill="1"/>
    <xf numFmtId="0" fontId="1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 vertical="center"/>
    </xf>
    <xf numFmtId="0" fontId="3" fillId="0" borderId="0" xfId="0" applyFont="1"/>
    <xf numFmtId="0" fontId="1" fillId="2" borderId="0" xfId="0" applyFont="1" applyFill="1" applyBorder="1" applyAlignment="1">
      <alignment horizontal="center"/>
    </xf>
    <xf numFmtId="9" fontId="0" fillId="0" borderId="11" xfId="0" applyNumberFormat="1" applyFont="1" applyBorder="1"/>
    <xf numFmtId="0" fontId="7" fillId="0" borderId="0" xfId="0" applyFont="1"/>
    <xf numFmtId="3" fontId="7" fillId="0" borderId="0" xfId="0" applyNumberFormat="1" applyFont="1"/>
    <xf numFmtId="0" fontId="7" fillId="0" borderId="7" xfId="0" applyFont="1" applyBorder="1"/>
    <xf numFmtId="3" fontId="7" fillId="0" borderId="0" xfId="0" applyNumberFormat="1" applyFont="1" applyBorder="1"/>
    <xf numFmtId="0" fontId="7" fillId="0" borderId="0" xfId="0" applyFont="1" applyBorder="1"/>
    <xf numFmtId="0" fontId="7" fillId="0" borderId="13" xfId="0" applyFont="1" applyBorder="1"/>
    <xf numFmtId="0" fontId="9" fillId="0" borderId="0" xfId="0" applyFont="1" applyBorder="1"/>
    <xf numFmtId="0" fontId="7" fillId="0" borderId="10" xfId="0" applyFont="1" applyBorder="1"/>
    <xf numFmtId="3" fontId="7" fillId="0" borderId="11" xfId="0" applyNumberFormat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5" xfId="0" applyFont="1" applyBorder="1"/>
    <xf numFmtId="3" fontId="7" fillId="0" borderId="5" xfId="0" applyNumberFormat="1" applyFont="1" applyBorder="1"/>
    <xf numFmtId="0" fontId="7" fillId="0" borderId="6" xfId="0" applyFont="1" applyBorder="1"/>
    <xf numFmtId="3" fontId="7" fillId="0" borderId="8" xfId="0" applyNumberFormat="1" applyFont="1" applyBorder="1"/>
    <xf numFmtId="3" fontId="7" fillId="0" borderId="1" xfId="0" applyNumberFormat="1" applyFont="1" applyBorder="1"/>
    <xf numFmtId="0" fontId="10" fillId="0" borderId="11" xfId="0" applyFont="1" applyBorder="1"/>
    <xf numFmtId="0" fontId="10" fillId="0" borderId="0" xfId="0" applyFont="1"/>
    <xf numFmtId="0" fontId="6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12" fillId="0" borderId="0" xfId="0" applyFont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3" fontId="7" fillId="0" borderId="7" xfId="0" applyNumberFormat="1" applyFont="1" applyBorder="1"/>
    <xf numFmtId="9" fontId="7" fillId="2" borderId="0" xfId="0" applyNumberFormat="1" applyFont="1" applyFill="1" applyBorder="1" applyAlignment="1">
      <alignment horizontal="center"/>
    </xf>
    <xf numFmtId="9" fontId="7" fillId="0" borderId="11" xfId="0" applyNumberFormat="1" applyFont="1" applyBorder="1"/>
    <xf numFmtId="3" fontId="7" fillId="0" borderId="13" xfId="0" applyNumberFormat="1" applyFont="1" applyBorder="1"/>
    <xf numFmtId="0" fontId="7" fillId="0" borderId="1" xfId="0" applyFont="1" applyBorder="1"/>
    <xf numFmtId="3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0" xfId="0" applyFont="1"/>
    <xf numFmtId="3" fontId="0" fillId="0" borderId="14" xfId="0" applyNumberFormat="1" applyBorder="1"/>
    <xf numFmtId="3" fontId="0" fillId="2" borderId="0" xfId="0" applyNumberFormat="1" applyFill="1" applyBorder="1"/>
    <xf numFmtId="3" fontId="0" fillId="2" borderId="5" xfId="0" applyNumberForma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3" fontId="7" fillId="0" borderId="15" xfId="0" applyNumberFormat="1" applyFont="1" applyBorder="1"/>
    <xf numFmtId="0" fontId="7" fillId="2" borderId="0" xfId="0" applyFont="1" applyFill="1" applyBorder="1" applyAlignment="1"/>
    <xf numFmtId="3" fontId="0" fillId="0" borderId="15" xfId="0" applyNumberFormat="1" applyBorder="1"/>
    <xf numFmtId="3" fontId="7" fillId="0" borderId="14" xfId="0" applyNumberFormat="1" applyFont="1" applyBorder="1"/>
    <xf numFmtId="3" fontId="0" fillId="2" borderId="0" xfId="0" applyNumberFormat="1" applyFont="1" applyFill="1" applyBorder="1" applyAlignment="1">
      <alignment horizontal="center"/>
    </xf>
    <xf numFmtId="3" fontId="7" fillId="0" borderId="19" xfId="0" applyNumberFormat="1" applyFont="1" applyBorder="1"/>
    <xf numFmtId="0" fontId="4" fillId="0" borderId="0" xfId="0" applyFont="1"/>
    <xf numFmtId="0" fontId="4" fillId="0" borderId="0" xfId="0" applyFont="1" applyBorder="1"/>
    <xf numFmtId="3" fontId="0" fillId="2" borderId="0" xfId="0" applyNumberFormat="1" applyFill="1" applyAlignment="1">
      <alignment horizontal="right" vertical="center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5" xfId="0" applyFont="1" applyBorder="1"/>
    <xf numFmtId="3" fontId="13" fillId="0" borderId="5" xfId="0" applyNumberFormat="1" applyFont="1" applyBorder="1"/>
    <xf numFmtId="0" fontId="13" fillId="0" borderId="6" xfId="0" applyFont="1" applyBorder="1"/>
    <xf numFmtId="0" fontId="13" fillId="0" borderId="0" xfId="0" applyFont="1"/>
    <xf numFmtId="0" fontId="13" fillId="0" borderId="7" xfId="0" applyFont="1" applyBorder="1"/>
    <xf numFmtId="3" fontId="13" fillId="0" borderId="0" xfId="0" applyNumberFormat="1" applyFont="1"/>
    <xf numFmtId="3" fontId="13" fillId="0" borderId="8" xfId="0" applyNumberFormat="1" applyFont="1" applyBorder="1"/>
    <xf numFmtId="3" fontId="13" fillId="0" borderId="1" xfId="0" applyNumberFormat="1" applyFont="1" applyBorder="1"/>
    <xf numFmtId="3" fontId="7" fillId="0" borderId="0" xfId="0" applyNumberFormat="1" applyFont="1" applyAlignment="1">
      <alignment horizontal="left" vertical="center"/>
    </xf>
    <xf numFmtId="0" fontId="13" fillId="0" borderId="13" xfId="0" applyFont="1" applyBorder="1"/>
    <xf numFmtId="0" fontId="13" fillId="0" borderId="10" xfId="0" applyFont="1" applyBorder="1"/>
    <xf numFmtId="3" fontId="13" fillId="0" borderId="11" xfId="0" applyNumberFormat="1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0" xfId="0" applyFont="1" applyBorder="1"/>
    <xf numFmtId="3" fontId="13" fillId="0" borderId="0" xfId="0" applyNumberFormat="1" applyFont="1" applyBorder="1"/>
    <xf numFmtId="3" fontId="7" fillId="0" borderId="16" xfId="0" applyNumberFormat="1" applyFont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0" borderId="0" xfId="0" applyFont="1"/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0" borderId="0" xfId="0" applyFont="1"/>
    <xf numFmtId="3" fontId="13" fillId="0" borderId="13" xfId="0" applyNumberFormat="1" applyFont="1" applyBorder="1"/>
    <xf numFmtId="9" fontId="13" fillId="0" borderId="11" xfId="0" applyNumberFormat="1" applyFont="1" applyBorder="1"/>
    <xf numFmtId="0" fontId="13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9" fontId="0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0" fillId="0" borderId="0" xfId="0" applyFont="1" applyBorder="1"/>
    <xf numFmtId="0" fontId="0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2" borderId="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3" fontId="7" fillId="0" borderId="6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left" vertical="center"/>
    </xf>
    <xf numFmtId="3" fontId="7" fillId="0" borderId="12" xfId="0" applyNumberFormat="1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C76A-30E1-4ACC-857D-95C7B5023784}">
  <dimension ref="A1:N130"/>
  <sheetViews>
    <sheetView topLeftCell="A111" workbookViewId="0">
      <selection activeCell="I124" sqref="I124"/>
    </sheetView>
  </sheetViews>
  <sheetFormatPr defaultRowHeight="15"/>
  <cols>
    <col min="1" max="1" width="10.28515625" bestFit="1" customWidth="1"/>
    <col min="3" max="3" width="9.42578125" bestFit="1" customWidth="1"/>
    <col min="4" max="4" width="11.5703125" customWidth="1"/>
  </cols>
  <sheetData>
    <row r="1" spans="1:14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3" spans="1:14">
      <c r="A3" s="138" t="s">
        <v>1</v>
      </c>
      <c r="B3" s="138"/>
      <c r="D3" s="138" t="s">
        <v>2</v>
      </c>
      <c r="E3" s="138"/>
    </row>
    <row r="4" spans="1:14">
      <c r="A4" t="s">
        <v>3</v>
      </c>
      <c r="B4" s="1">
        <v>78280</v>
      </c>
      <c r="D4" t="s">
        <v>1</v>
      </c>
      <c r="E4">
        <f>B7</f>
        <v>82400</v>
      </c>
    </row>
    <row r="5" spans="1:14">
      <c r="A5" t="s">
        <v>4</v>
      </c>
      <c r="B5" t="s">
        <v>5</v>
      </c>
      <c r="E5" s="1">
        <f>B4</f>
        <v>78280</v>
      </c>
    </row>
    <row r="6" spans="1:14">
      <c r="B6">
        <f>78280/95</f>
        <v>824</v>
      </c>
      <c r="D6" t="s">
        <v>2</v>
      </c>
      <c r="E6" s="79">
        <f>E4-E5</f>
        <v>4120</v>
      </c>
    </row>
    <row r="7" spans="1:14">
      <c r="A7" t="s">
        <v>6</v>
      </c>
      <c r="B7">
        <f>B6*100</f>
        <v>82400</v>
      </c>
    </row>
    <row r="9" spans="1:14">
      <c r="A9" s="129" t="s">
        <v>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</row>
    <row r="10" spans="1:14">
      <c r="B10" s="1"/>
    </row>
    <row r="11" spans="1:14">
      <c r="A11" s="127" t="s">
        <v>8</v>
      </c>
      <c r="B11" s="127"/>
      <c r="C11" s="127"/>
      <c r="D11" s="127"/>
      <c r="F11" s="127" t="s">
        <v>9</v>
      </c>
      <c r="G11" s="127"/>
      <c r="H11" s="127"/>
      <c r="I11" s="127"/>
      <c r="K11" s="127" t="s">
        <v>10</v>
      </c>
      <c r="L11" s="127"/>
      <c r="M11" s="127"/>
      <c r="N11" s="127"/>
    </row>
    <row r="12" spans="1:14">
      <c r="A12" s="15" t="s">
        <v>11</v>
      </c>
      <c r="B12" s="16">
        <v>660000</v>
      </c>
      <c r="C12" s="17" t="s">
        <v>12</v>
      </c>
      <c r="D12" s="16">
        <v>800000</v>
      </c>
      <c r="F12" s="15" t="s">
        <v>13</v>
      </c>
      <c r="G12" s="19">
        <f>I12</f>
        <v>33000</v>
      </c>
      <c r="H12" s="17" t="s">
        <v>11</v>
      </c>
      <c r="I12" s="4">
        <f>-Statement!B4</f>
        <v>33000</v>
      </c>
      <c r="K12" s="15" t="s">
        <v>11</v>
      </c>
      <c r="L12" s="16">
        <f>N14</f>
        <v>173000</v>
      </c>
      <c r="M12" s="17"/>
      <c r="N12" s="16">
        <f>B13</f>
        <v>140000</v>
      </c>
    </row>
    <row r="13" spans="1:14">
      <c r="A13" t="s">
        <v>13</v>
      </c>
      <c r="B13" s="1">
        <f>D12-B12</f>
        <v>140000</v>
      </c>
      <c r="C13" s="18"/>
      <c r="H13" s="18"/>
      <c r="M13" s="18"/>
      <c r="N13" s="1">
        <f>G12</f>
        <v>33000</v>
      </c>
    </row>
    <row r="14" spans="1:14">
      <c r="B14" s="19">
        <f>B12+B13</f>
        <v>800000</v>
      </c>
      <c r="C14" s="18"/>
      <c r="D14" s="4">
        <f>D12</f>
        <v>800000</v>
      </c>
      <c r="H14" s="18"/>
      <c r="M14" s="18"/>
      <c r="N14" s="4">
        <f>N12+N13</f>
        <v>173000</v>
      </c>
    </row>
    <row r="15" spans="1:14">
      <c r="B15" s="1"/>
      <c r="M15" s="18"/>
    </row>
    <row r="16" spans="1:14">
      <c r="B16" s="1"/>
    </row>
    <row r="17" spans="1:14">
      <c r="A17" s="124" t="s">
        <v>14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</row>
    <row r="18" spans="1:14">
      <c r="A18" s="18" t="s">
        <v>8</v>
      </c>
      <c r="B18" s="20"/>
      <c r="C18" s="14" t="s">
        <v>15</v>
      </c>
      <c r="D18" s="14" t="s">
        <v>16</v>
      </c>
      <c r="E18" s="20">
        <f>B13</f>
        <v>140000</v>
      </c>
      <c r="F18" s="14"/>
      <c r="G18" s="14"/>
      <c r="H18" s="14"/>
      <c r="I18" s="14"/>
      <c r="J18" s="14"/>
      <c r="K18" s="14"/>
      <c r="L18" s="14"/>
      <c r="M18" s="14"/>
      <c r="N18" s="22"/>
    </row>
    <row r="19" spans="1:14">
      <c r="A19" s="18" t="s">
        <v>17</v>
      </c>
      <c r="B19" s="20"/>
      <c r="C19" s="14" t="s">
        <v>18</v>
      </c>
      <c r="D19" s="14" t="s">
        <v>16</v>
      </c>
      <c r="E19" s="20">
        <f>G12</f>
        <v>33000</v>
      </c>
      <c r="F19" s="14"/>
      <c r="G19" s="14"/>
      <c r="H19" s="14"/>
      <c r="I19" s="14"/>
      <c r="J19" s="14"/>
      <c r="K19" s="14"/>
      <c r="L19" s="14"/>
      <c r="M19" s="14"/>
      <c r="N19" s="22"/>
    </row>
    <row r="20" spans="1:14">
      <c r="A20" s="23" t="s">
        <v>19</v>
      </c>
      <c r="B20" s="24"/>
      <c r="C20" s="25" t="s">
        <v>20</v>
      </c>
      <c r="D20" s="25" t="s">
        <v>16</v>
      </c>
      <c r="E20" s="24">
        <f>N14</f>
        <v>173000</v>
      </c>
      <c r="F20" s="25" t="s">
        <v>21</v>
      </c>
      <c r="G20" s="25"/>
      <c r="H20" s="25"/>
      <c r="I20" s="25"/>
      <c r="J20" s="25"/>
      <c r="K20" s="25"/>
      <c r="L20" s="25"/>
      <c r="M20" s="25"/>
      <c r="N20" s="27"/>
    </row>
    <row r="22" spans="1:14">
      <c r="A22" s="129" t="s">
        <v>22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1"/>
    </row>
    <row r="23" spans="1:1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132" t="s">
        <v>23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/>
    </row>
    <row r="25" spans="1:14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</row>
    <row r="26" spans="1:1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>
      <c r="A27" t="s">
        <v>24</v>
      </c>
    </row>
    <row r="28" spans="1:14">
      <c r="G28" s="31" t="s">
        <v>15</v>
      </c>
    </row>
    <row r="29" spans="1:14">
      <c r="A29" s="138" t="s">
        <v>25</v>
      </c>
      <c r="B29" s="138"/>
      <c r="G29" t="s">
        <v>26</v>
      </c>
      <c r="I29" s="1">
        <v>120000</v>
      </c>
    </row>
    <row r="30" spans="1:14">
      <c r="A30" s="139" t="s">
        <v>27</v>
      </c>
      <c r="B30" s="139"/>
      <c r="G30" t="s">
        <v>28</v>
      </c>
      <c r="I30" s="20">
        <v>35000</v>
      </c>
      <c r="J30" s="1"/>
    </row>
    <row r="31" spans="1:14">
      <c r="A31" s="1">
        <f>140000*0.3</f>
        <v>42000</v>
      </c>
      <c r="B31" s="28"/>
      <c r="G31" s="69" t="s">
        <v>1</v>
      </c>
      <c r="I31" s="70">
        <v>15300</v>
      </c>
      <c r="J31" s="1">
        <f>SUM(I29:I31)</f>
        <v>170300</v>
      </c>
    </row>
    <row r="32" spans="1:14">
      <c r="A32" s="1"/>
      <c r="B32" s="28"/>
      <c r="G32" s="31" t="s">
        <v>29</v>
      </c>
      <c r="I32" s="1"/>
    </row>
    <row r="33" spans="1:14">
      <c r="A33" s="1"/>
      <c r="B33" s="28"/>
      <c r="G33" t="s">
        <v>30</v>
      </c>
      <c r="I33" s="1">
        <v>11000</v>
      </c>
    </row>
    <row r="34" spans="1:14">
      <c r="A34" s="1"/>
      <c r="B34" s="28"/>
      <c r="G34" t="s">
        <v>31</v>
      </c>
      <c r="I34" s="1">
        <v>140000</v>
      </c>
    </row>
    <row r="35" spans="1:14">
      <c r="B35" s="28"/>
      <c r="G35" t="s">
        <v>32</v>
      </c>
      <c r="I35" s="24">
        <f>A31</f>
        <v>42000</v>
      </c>
      <c r="J35" s="1">
        <f>SUM(I33:I35)</f>
        <v>193000</v>
      </c>
    </row>
    <row r="36" spans="1:14">
      <c r="B36" s="28"/>
      <c r="G36" t="s">
        <v>33</v>
      </c>
      <c r="J36" s="72">
        <f>J35-J31</f>
        <v>22700</v>
      </c>
    </row>
    <row r="37" spans="1:14">
      <c r="B37" s="28"/>
      <c r="J37" s="71"/>
      <c r="L37" t="s">
        <v>34</v>
      </c>
    </row>
    <row r="38" spans="1:14">
      <c r="A38" s="129" t="s">
        <v>35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1"/>
    </row>
    <row r="39" spans="1:14">
      <c r="J39" s="71"/>
    </row>
    <row r="40" spans="1:14">
      <c r="A40" s="140" t="s">
        <v>36</v>
      </c>
      <c r="B40" s="140"/>
      <c r="C40" s="140"/>
      <c r="D40" s="140"/>
      <c r="E40" s="88"/>
      <c r="F40" s="140" t="s">
        <v>37</v>
      </c>
      <c r="G40" s="140"/>
      <c r="H40" s="140"/>
      <c r="I40" s="140"/>
      <c r="J40" s="141"/>
      <c r="K40" s="141"/>
      <c r="L40" s="141"/>
      <c r="M40" s="141"/>
      <c r="N40" s="141"/>
    </row>
    <row r="41" spans="1:14">
      <c r="A41" s="89"/>
      <c r="B41" s="90">
        <f>D47</f>
        <v>3908</v>
      </c>
      <c r="C41" s="91" t="s">
        <v>12</v>
      </c>
      <c r="D41" s="90">
        <f>-Statement!B9</f>
        <v>4120</v>
      </c>
      <c r="E41" s="88"/>
      <c r="F41" s="89"/>
      <c r="G41" s="90"/>
      <c r="H41" s="91"/>
      <c r="I41" s="90">
        <f>B42</f>
        <v>212</v>
      </c>
      <c r="J41" s="141"/>
      <c r="K41" s="141"/>
      <c r="L41" s="141"/>
      <c r="M41" s="141"/>
      <c r="N41" s="141"/>
    </row>
    <row r="42" spans="1:14">
      <c r="A42" s="92"/>
      <c r="B42" s="94">
        <f>D41-B41</f>
        <v>212</v>
      </c>
      <c r="C42" s="93"/>
      <c r="D42" s="94"/>
      <c r="E42" s="88"/>
      <c r="F42" s="92"/>
      <c r="G42" s="92"/>
      <c r="H42" s="93"/>
      <c r="I42" s="94"/>
      <c r="J42" s="141"/>
      <c r="K42" s="141"/>
      <c r="L42" s="141"/>
      <c r="M42" s="141"/>
      <c r="N42" s="141"/>
    </row>
    <row r="43" spans="1:14" ht="18">
      <c r="A43" s="92"/>
      <c r="B43" s="95">
        <f>B41+B42</f>
        <v>4120</v>
      </c>
      <c r="C43" s="93"/>
      <c r="D43" s="96">
        <f>D41+D42</f>
        <v>4120</v>
      </c>
      <c r="E43" s="88"/>
      <c r="F43" s="92"/>
      <c r="G43" s="92"/>
      <c r="H43" s="93"/>
      <c r="I43" s="94"/>
      <c r="J43" s="87"/>
      <c r="K43" s="87"/>
      <c r="L43" s="87"/>
      <c r="M43" s="87"/>
      <c r="N43" s="87"/>
    </row>
    <row r="44" spans="1:14" ht="18.75">
      <c r="A44" s="92"/>
      <c r="B44" s="92"/>
      <c r="C44" s="92"/>
      <c r="D44" s="92"/>
      <c r="E44" s="88"/>
      <c r="F44" s="92"/>
      <c r="G44" s="92"/>
      <c r="H44" s="92"/>
      <c r="I44" s="92"/>
      <c r="J44" s="87"/>
      <c r="K44" s="118"/>
      <c r="L44" s="118"/>
      <c r="M44" s="34"/>
      <c r="N44" s="34"/>
    </row>
    <row r="45" spans="1:14" ht="16.5">
      <c r="A45" s="142" t="s">
        <v>1</v>
      </c>
      <c r="B45" s="142"/>
      <c r="C45" s="92"/>
      <c r="D45" s="92"/>
      <c r="E45" s="92"/>
      <c r="F45" s="92"/>
      <c r="G45" s="92"/>
      <c r="H45" s="92"/>
      <c r="I45" s="92"/>
      <c r="J45" s="34"/>
      <c r="K45" s="34"/>
      <c r="L45" s="34"/>
      <c r="M45" s="34"/>
      <c r="N45" s="34"/>
    </row>
    <row r="46" spans="1:14" ht="16.5">
      <c r="A46" s="92" t="s">
        <v>38</v>
      </c>
      <c r="B46" s="94">
        <v>82400</v>
      </c>
      <c r="C46" s="92"/>
      <c r="D46" s="94">
        <f>B48</f>
        <v>97700</v>
      </c>
      <c r="E46" s="92" t="s">
        <v>39</v>
      </c>
      <c r="F46" s="92"/>
      <c r="G46" s="92"/>
      <c r="H46" s="92"/>
      <c r="I46" s="92"/>
      <c r="J46" s="34"/>
      <c r="K46" s="34"/>
      <c r="L46" s="34"/>
      <c r="M46" s="34"/>
      <c r="N46" s="34"/>
    </row>
    <row r="47" spans="1:14" ht="16.5">
      <c r="A47" s="92" t="s">
        <v>40</v>
      </c>
      <c r="B47" s="94">
        <v>15300</v>
      </c>
      <c r="C47" s="92"/>
      <c r="D47" s="92">
        <f>D46*0.04</f>
        <v>3908</v>
      </c>
      <c r="E47" s="92"/>
      <c r="F47" s="92"/>
      <c r="G47" s="92"/>
      <c r="H47" s="92"/>
      <c r="I47" s="92"/>
      <c r="J47" s="34"/>
      <c r="K47" s="34"/>
      <c r="L47" s="34"/>
      <c r="M47" s="34"/>
      <c r="N47" s="34"/>
    </row>
    <row r="48" spans="1:14" ht="16.5">
      <c r="A48" s="34"/>
      <c r="B48" s="96">
        <f>B46+B47</f>
        <v>97700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ht="16.5">
      <c r="A49" s="34"/>
      <c r="B49" s="35"/>
      <c r="C49" s="34"/>
      <c r="D49" s="34"/>
      <c r="E49" s="34"/>
      <c r="F49" s="34"/>
      <c r="G49" s="34"/>
      <c r="H49" s="35"/>
      <c r="I49" s="34"/>
      <c r="J49" s="34"/>
      <c r="K49" s="35"/>
      <c r="L49" s="34"/>
      <c r="M49" s="34"/>
      <c r="N49" s="34"/>
    </row>
    <row r="50" spans="1:14">
      <c r="A50" s="143" t="s">
        <v>14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5"/>
    </row>
    <row r="51" spans="1:14">
      <c r="A51" s="93" t="s">
        <v>2</v>
      </c>
      <c r="B51" s="92" t="s">
        <v>41</v>
      </c>
      <c r="C51" s="92"/>
      <c r="D51" s="92" t="s">
        <v>42</v>
      </c>
      <c r="E51" s="94" t="s">
        <v>16</v>
      </c>
      <c r="F51" s="94">
        <f>D42</f>
        <v>0</v>
      </c>
      <c r="G51" s="92"/>
      <c r="H51" s="92" t="s">
        <v>43</v>
      </c>
      <c r="I51" s="92"/>
      <c r="J51" s="92"/>
      <c r="K51" s="94"/>
      <c r="L51" s="92"/>
      <c r="M51" s="92"/>
      <c r="N51" s="98"/>
    </row>
    <row r="52" spans="1:14">
      <c r="A52" s="93" t="s">
        <v>44</v>
      </c>
      <c r="B52" s="94"/>
      <c r="C52" s="92"/>
      <c r="D52" s="92"/>
      <c r="E52" s="94" t="s">
        <v>16</v>
      </c>
      <c r="F52" s="94">
        <f>D42</f>
        <v>0</v>
      </c>
      <c r="G52" s="92"/>
      <c r="H52" s="92" t="s">
        <v>45</v>
      </c>
      <c r="I52" s="92"/>
      <c r="J52" s="92"/>
      <c r="K52" s="94"/>
      <c r="L52" s="92"/>
      <c r="M52" s="92"/>
      <c r="N52" s="98"/>
    </row>
    <row r="53" spans="1:14">
      <c r="A53" s="99"/>
      <c r="B53" s="100"/>
      <c r="C53" s="101"/>
      <c r="D53" s="101"/>
      <c r="E53" s="100"/>
      <c r="F53" s="100"/>
      <c r="G53" s="101"/>
      <c r="H53" s="101" t="s">
        <v>46</v>
      </c>
      <c r="I53" s="101"/>
      <c r="J53" s="101"/>
      <c r="K53" s="100"/>
      <c r="L53" s="101"/>
      <c r="M53" s="101"/>
      <c r="N53" s="102"/>
    </row>
    <row r="54" spans="1:14">
      <c r="A54" s="103"/>
      <c r="B54" s="104"/>
      <c r="C54" s="103"/>
      <c r="D54" s="103"/>
      <c r="E54" s="104"/>
      <c r="F54" s="104"/>
      <c r="G54" s="103"/>
      <c r="H54" s="103"/>
      <c r="I54" s="103"/>
      <c r="J54" s="103"/>
      <c r="K54" s="104"/>
      <c r="L54" s="103"/>
      <c r="M54" s="103"/>
      <c r="N54" s="103"/>
    </row>
    <row r="55" spans="1:14">
      <c r="A55" s="129" t="s">
        <v>47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1"/>
    </row>
    <row r="56" spans="1:14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>
      <c r="A57" s="127" t="s">
        <v>48</v>
      </c>
      <c r="B57" s="127"/>
      <c r="C57" s="127"/>
      <c r="D57" s="127"/>
      <c r="E57" s="32"/>
      <c r="F57" s="127" t="s">
        <v>49</v>
      </c>
      <c r="G57" s="127"/>
      <c r="H57" s="127"/>
      <c r="I57" s="127"/>
      <c r="J57" s="32"/>
      <c r="K57" s="127" t="s">
        <v>50</v>
      </c>
      <c r="L57" s="127"/>
      <c r="M57" s="127"/>
      <c r="N57" s="127"/>
    </row>
    <row r="58" spans="1:14">
      <c r="A58" s="15" t="s">
        <v>51</v>
      </c>
      <c r="B58" s="16">
        <v>8800</v>
      </c>
      <c r="C58" s="17" t="s">
        <v>50</v>
      </c>
      <c r="D58" s="16">
        <v>4800</v>
      </c>
      <c r="E58" s="32"/>
      <c r="F58" s="15" t="s">
        <v>11</v>
      </c>
      <c r="G58" s="16">
        <f>H63</f>
        <v>6400</v>
      </c>
      <c r="H58" s="17" t="s">
        <v>52</v>
      </c>
      <c r="I58" s="16">
        <f>B58</f>
        <v>8800</v>
      </c>
      <c r="J58" s="32"/>
      <c r="K58" s="15" t="s">
        <v>48</v>
      </c>
      <c r="L58" s="16">
        <f>D58</f>
        <v>4800</v>
      </c>
      <c r="M58" s="17" t="s">
        <v>44</v>
      </c>
      <c r="N58" s="16">
        <f>M63</f>
        <v>3200</v>
      </c>
    </row>
    <row r="59" spans="1:14">
      <c r="C59" s="18" t="s">
        <v>53</v>
      </c>
      <c r="D59" s="1">
        <f>B58-D58</f>
        <v>4000</v>
      </c>
      <c r="E59" s="32"/>
      <c r="G59" s="1">
        <f>H64</f>
        <v>2400</v>
      </c>
      <c r="H59" s="18"/>
      <c r="I59" s="1"/>
      <c r="J59" s="32"/>
      <c r="L59" s="1"/>
      <c r="M59" s="18" t="s">
        <v>12</v>
      </c>
      <c r="N59" s="1">
        <f>M64</f>
        <v>1600</v>
      </c>
    </row>
    <row r="60" spans="1:14">
      <c r="B60" s="4">
        <f>B58</f>
        <v>8800</v>
      </c>
      <c r="C60" s="18"/>
      <c r="D60" s="4">
        <f>D58+D59</f>
        <v>8800</v>
      </c>
      <c r="E60" s="32"/>
      <c r="G60" s="4">
        <f>G58+G59</f>
        <v>8800</v>
      </c>
      <c r="H60" s="14"/>
      <c r="I60" s="4">
        <f>I58</f>
        <v>8800</v>
      </c>
      <c r="J60" s="32"/>
      <c r="L60" s="4">
        <f>L58+L59</f>
        <v>4800</v>
      </c>
      <c r="M60" s="14"/>
      <c r="N60" s="4">
        <f>N58+N59</f>
        <v>4800</v>
      </c>
    </row>
    <row r="61" spans="1:14">
      <c r="A61" t="s">
        <v>53</v>
      </c>
      <c r="B61" s="1">
        <v>3000</v>
      </c>
      <c r="C61" s="14"/>
      <c r="E61" s="32"/>
      <c r="G61" s="1"/>
      <c r="H61" s="14"/>
      <c r="I61" s="1">
        <f>G59</f>
        <v>2400</v>
      </c>
      <c r="J61" s="32"/>
      <c r="M61" s="14"/>
    </row>
    <row r="62" spans="1:14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>
      <c r="A63" s="32"/>
      <c r="B63" s="32"/>
      <c r="C63" s="32"/>
      <c r="D63" s="32"/>
      <c r="E63" s="32"/>
      <c r="F63" s="32"/>
      <c r="G63" s="115" t="s">
        <v>54</v>
      </c>
      <c r="H63" s="115">
        <f>SUM(8800*8)/11</f>
        <v>6400</v>
      </c>
      <c r="I63" s="115" t="s">
        <v>44</v>
      </c>
      <c r="J63" s="32"/>
      <c r="K63" s="155" t="s">
        <v>55</v>
      </c>
      <c r="L63" s="155"/>
      <c r="M63" s="32">
        <f>SUM(4800*8)/12</f>
        <v>3200</v>
      </c>
      <c r="N63" s="32"/>
    </row>
    <row r="64" spans="1:14">
      <c r="A64" s="32"/>
      <c r="B64" s="32"/>
      <c r="C64" s="32"/>
      <c r="D64" s="32"/>
      <c r="E64" s="32"/>
      <c r="F64" s="32"/>
      <c r="G64" s="115" t="s">
        <v>56</v>
      </c>
      <c r="H64" s="115">
        <f>SUM(8800*3)/11</f>
        <v>2400</v>
      </c>
      <c r="I64" s="115" t="s">
        <v>57</v>
      </c>
      <c r="J64" s="32"/>
      <c r="K64" s="155" t="s">
        <v>58</v>
      </c>
      <c r="L64" s="155"/>
      <c r="M64" s="32">
        <f>SUM(4800*4)/12</f>
        <v>1600</v>
      </c>
      <c r="N64" s="32"/>
    </row>
    <row r="65" spans="1:14">
      <c r="A65" s="32"/>
      <c r="B65" s="32"/>
      <c r="C65" s="32"/>
      <c r="D65" s="32"/>
      <c r="E65" s="32"/>
      <c r="F65" s="32"/>
      <c r="G65" s="115"/>
      <c r="H65" s="115"/>
      <c r="I65" s="115"/>
      <c r="J65" s="32"/>
      <c r="K65" s="156"/>
      <c r="L65" s="156"/>
      <c r="M65" s="156"/>
      <c r="N65" s="32"/>
    </row>
    <row r="66" spans="1:14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>
      <c r="A67" s="124" t="s">
        <v>59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6"/>
    </row>
    <row r="68" spans="1:14">
      <c r="A68" s="18" t="s">
        <v>48</v>
      </c>
      <c r="B68" s="20" t="s">
        <v>15</v>
      </c>
      <c r="C68" s="14" t="s">
        <v>16</v>
      </c>
      <c r="D68" s="20">
        <v>4500</v>
      </c>
      <c r="E68" s="20"/>
      <c r="F68" s="20" t="s">
        <v>48</v>
      </c>
      <c r="G68" s="20" t="s">
        <v>60</v>
      </c>
      <c r="H68" s="20" t="s">
        <v>61</v>
      </c>
      <c r="I68" s="20">
        <v>-1500</v>
      </c>
      <c r="J68" s="20"/>
      <c r="K68" s="20"/>
      <c r="L68" s="20"/>
      <c r="M68" s="20"/>
      <c r="N68" s="22"/>
    </row>
    <row r="69" spans="1:14">
      <c r="A69" s="18" t="s">
        <v>62</v>
      </c>
      <c r="B69" s="20" t="s">
        <v>63</v>
      </c>
      <c r="C69" s="14" t="s">
        <v>16</v>
      </c>
      <c r="D69" s="20">
        <v>4500</v>
      </c>
      <c r="E69" s="20"/>
      <c r="F69" s="20"/>
      <c r="G69" s="20"/>
      <c r="H69" s="20"/>
      <c r="I69" s="20"/>
      <c r="J69" s="20"/>
      <c r="K69" s="20"/>
      <c r="L69" s="20"/>
      <c r="M69" s="20"/>
      <c r="N69" s="22"/>
    </row>
    <row r="70" spans="1:14">
      <c r="A70" s="23" t="s">
        <v>64</v>
      </c>
      <c r="B70" s="24" t="s">
        <v>20</v>
      </c>
      <c r="C70" s="25" t="s">
        <v>61</v>
      </c>
      <c r="D70" s="25">
        <v>-1500</v>
      </c>
      <c r="E70" s="25"/>
      <c r="F70" s="25"/>
      <c r="G70" s="26"/>
      <c r="H70" s="25"/>
      <c r="I70" s="25"/>
      <c r="J70" s="25"/>
      <c r="K70" s="25"/>
      <c r="L70" s="25"/>
      <c r="M70" s="25"/>
      <c r="N70" s="27"/>
    </row>
    <row r="71" spans="1:14">
      <c r="B71" s="28"/>
      <c r="J71" s="71"/>
    </row>
    <row r="72" spans="1:14">
      <c r="A72" s="129" t="s">
        <v>65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1"/>
    </row>
    <row r="73" spans="1:14">
      <c r="B73" s="28"/>
      <c r="J73" s="71"/>
    </row>
    <row r="74" spans="1:14">
      <c r="A74" s="140" t="s">
        <v>48</v>
      </c>
      <c r="B74" s="140"/>
      <c r="C74" s="140"/>
      <c r="D74" s="140"/>
      <c r="E74" s="92"/>
      <c r="F74" s="140" t="s">
        <v>66</v>
      </c>
      <c r="G74" s="140"/>
      <c r="H74" s="140"/>
      <c r="I74" s="140"/>
      <c r="J74" s="92"/>
      <c r="K74" s="92"/>
      <c r="L74" s="92"/>
      <c r="M74" s="92"/>
      <c r="N74" s="92"/>
    </row>
    <row r="75" spans="1:14">
      <c r="A75" s="89"/>
      <c r="B75" s="90"/>
      <c r="C75" s="91"/>
      <c r="D75" s="90">
        <f>D86</f>
        <v>29500</v>
      </c>
      <c r="E75" s="92"/>
      <c r="F75" s="89"/>
      <c r="G75" s="90">
        <f>D86</f>
        <v>29500</v>
      </c>
      <c r="H75" s="91"/>
      <c r="I75" s="90"/>
      <c r="J75" s="92"/>
      <c r="K75" s="92"/>
      <c r="L75" s="92"/>
      <c r="M75" s="92"/>
      <c r="N75" s="92"/>
    </row>
    <row r="76" spans="1:14">
      <c r="A76" s="92"/>
      <c r="B76" s="92"/>
      <c r="C76" s="93"/>
      <c r="D76" s="94"/>
      <c r="E76" s="92"/>
      <c r="F76" s="92"/>
      <c r="G76" s="92"/>
      <c r="H76" s="93"/>
      <c r="I76" s="94"/>
      <c r="J76" s="92"/>
      <c r="K76" s="92"/>
      <c r="L76" s="92"/>
      <c r="M76" s="92"/>
      <c r="N76" s="92"/>
    </row>
    <row r="77" spans="1:14">
      <c r="A77" s="92"/>
      <c r="B77" s="92"/>
      <c r="C77" s="93"/>
      <c r="D77" s="94"/>
      <c r="E77" s="92"/>
      <c r="F77" s="92"/>
      <c r="G77" s="92"/>
      <c r="H77" s="93"/>
      <c r="I77" s="94"/>
      <c r="J77" s="92"/>
      <c r="K77" s="92"/>
      <c r="L77" s="92"/>
      <c r="M77" s="92"/>
      <c r="N77" s="92"/>
    </row>
    <row r="78" spans="1:14">
      <c r="A78" s="92"/>
      <c r="B78" s="92"/>
      <c r="C78" s="92"/>
      <c r="D78" s="94"/>
      <c r="E78" s="92"/>
      <c r="F78" s="92"/>
      <c r="G78" s="92"/>
      <c r="H78" s="92"/>
      <c r="I78" s="94"/>
      <c r="J78" s="92"/>
      <c r="K78" s="92"/>
      <c r="L78" s="92"/>
      <c r="M78" s="92"/>
      <c r="N78" s="92"/>
    </row>
    <row r="79" spans="1:14">
      <c r="A79" s="92"/>
      <c r="B79" s="92"/>
      <c r="C79" s="92"/>
      <c r="D79" s="94"/>
      <c r="E79" s="92"/>
      <c r="F79" s="92"/>
      <c r="G79" s="92"/>
      <c r="H79" s="92"/>
      <c r="I79" s="94"/>
      <c r="J79" s="92"/>
      <c r="K79" s="92"/>
      <c r="L79" s="92"/>
      <c r="M79" s="92"/>
      <c r="N79" s="94"/>
    </row>
    <row r="80" spans="1:14">
      <c r="A80" s="146" t="s">
        <v>67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8"/>
    </row>
    <row r="81" spans="1:14">
      <c r="A81" s="149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1"/>
    </row>
    <row r="82" spans="1:14">
      <c r="A82" s="152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4"/>
    </row>
    <row r="83" spans="1:14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1:14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1:14">
      <c r="A85" s="94">
        <v>450000</v>
      </c>
      <c r="B85" s="92"/>
      <c r="C85" s="92"/>
      <c r="D85" s="94">
        <v>590000</v>
      </c>
      <c r="E85" s="92" t="s">
        <v>68</v>
      </c>
      <c r="F85" s="92"/>
      <c r="G85" s="111"/>
      <c r="H85" s="92"/>
      <c r="I85" s="92"/>
      <c r="J85" s="92"/>
      <c r="K85" s="92"/>
      <c r="L85" s="92"/>
      <c r="M85" s="92"/>
      <c r="N85" s="92"/>
    </row>
    <row r="86" spans="1:14">
      <c r="A86" s="94">
        <v>140000</v>
      </c>
      <c r="B86" s="92"/>
      <c r="C86" s="92"/>
      <c r="D86" s="92">
        <f>D85*0.05</f>
        <v>29500</v>
      </c>
      <c r="E86" s="92"/>
      <c r="F86" s="92"/>
      <c r="G86" s="111"/>
      <c r="H86" s="92"/>
      <c r="I86" s="92"/>
      <c r="J86" s="92"/>
      <c r="K86" s="92"/>
      <c r="L86" s="92"/>
      <c r="M86" s="92"/>
      <c r="N86" s="92"/>
    </row>
    <row r="87" spans="1:14">
      <c r="A87" s="96">
        <f>A85+A86</f>
        <v>590000</v>
      </c>
      <c r="B87" s="92"/>
      <c r="C87" s="92"/>
      <c r="D87" s="92"/>
      <c r="E87" s="92"/>
      <c r="F87" s="92"/>
      <c r="G87" s="111"/>
      <c r="H87" s="92"/>
      <c r="I87" s="92"/>
      <c r="J87" s="92"/>
      <c r="K87" s="92"/>
      <c r="L87" s="92"/>
      <c r="M87" s="92"/>
      <c r="N87" s="92"/>
    </row>
    <row r="88" spans="1:14">
      <c r="A88" s="92"/>
      <c r="B88" s="92"/>
      <c r="C88" s="92"/>
      <c r="D88" s="92"/>
      <c r="E88" s="92"/>
      <c r="F88" s="92"/>
      <c r="G88" s="111"/>
      <c r="H88" s="92"/>
      <c r="I88" s="92"/>
      <c r="J88" s="92"/>
      <c r="K88" s="92"/>
      <c r="L88" s="92"/>
      <c r="M88" s="92"/>
      <c r="N88" s="92"/>
    </row>
    <row r="89" spans="1:14">
      <c r="A89" s="92"/>
      <c r="B89" s="92"/>
      <c r="C89" s="92"/>
      <c r="D89" s="92"/>
      <c r="E89" s="92"/>
      <c r="F89" s="92"/>
      <c r="G89" s="111"/>
      <c r="H89" s="92"/>
      <c r="I89" s="92"/>
      <c r="J89" s="92"/>
      <c r="K89" s="92"/>
      <c r="L89" s="92"/>
      <c r="M89" s="92"/>
      <c r="N89" s="92"/>
    </row>
    <row r="90" spans="1:14">
      <c r="A90" s="143" t="s">
        <v>59</v>
      </c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5"/>
    </row>
    <row r="91" spans="1:14">
      <c r="A91" s="93" t="s">
        <v>48</v>
      </c>
      <c r="B91" s="94"/>
      <c r="C91" s="94" t="s">
        <v>15</v>
      </c>
      <c r="D91" s="92" t="s">
        <v>69</v>
      </c>
      <c r="E91" s="92" t="s">
        <v>16</v>
      </c>
      <c r="F91" s="94">
        <f>D75</f>
        <v>29500</v>
      </c>
      <c r="G91" s="94"/>
      <c r="H91" s="94" t="s">
        <v>70</v>
      </c>
      <c r="I91" s="94"/>
      <c r="J91" s="94"/>
      <c r="K91" s="94"/>
      <c r="L91" s="94"/>
      <c r="M91" s="94"/>
      <c r="N91" s="112"/>
    </row>
    <row r="92" spans="1:14">
      <c r="A92" s="93" t="s">
        <v>66</v>
      </c>
      <c r="B92" s="94"/>
      <c r="C92" s="94" t="s">
        <v>20</v>
      </c>
      <c r="D92" s="92" t="s">
        <v>42</v>
      </c>
      <c r="E92" s="92" t="s">
        <v>16</v>
      </c>
      <c r="F92" s="94">
        <f>G75</f>
        <v>29500</v>
      </c>
      <c r="G92" s="94"/>
      <c r="H92" s="94" t="s">
        <v>71</v>
      </c>
      <c r="I92" s="94"/>
      <c r="J92" s="94"/>
      <c r="K92" s="94"/>
      <c r="L92" s="94"/>
      <c r="M92" s="94"/>
      <c r="N92" s="112"/>
    </row>
    <row r="93" spans="1:14">
      <c r="A93" s="99"/>
      <c r="B93" s="100"/>
      <c r="C93" s="100"/>
      <c r="D93" s="101"/>
      <c r="E93" s="101"/>
      <c r="F93" s="100"/>
      <c r="G93" s="113"/>
      <c r="H93" s="100"/>
      <c r="I93" s="113"/>
      <c r="J93" s="101"/>
      <c r="K93" s="101"/>
      <c r="L93" s="101"/>
      <c r="M93" s="101"/>
      <c r="N93" s="102"/>
    </row>
    <row r="94" spans="1:14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>
      <c r="A95" s="129" t="s">
        <v>72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1"/>
    </row>
    <row r="96" spans="1:14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>
      <c r="A97" s="127" t="s">
        <v>48</v>
      </c>
      <c r="B97" s="127"/>
      <c r="C97" s="127"/>
      <c r="D97" s="127"/>
      <c r="E97" s="32"/>
      <c r="F97" s="127" t="s">
        <v>73</v>
      </c>
      <c r="G97" s="127"/>
      <c r="H97" s="127"/>
      <c r="I97" s="127"/>
      <c r="J97" s="32"/>
      <c r="K97" s="127" t="s">
        <v>44</v>
      </c>
      <c r="L97" s="127"/>
      <c r="M97" s="127"/>
      <c r="N97" s="127"/>
    </row>
    <row r="98" spans="1:14">
      <c r="A98" s="15"/>
      <c r="B98" s="16">
        <v>840</v>
      </c>
      <c r="C98" s="17"/>
      <c r="D98" s="16"/>
      <c r="E98" s="32"/>
      <c r="F98" s="15"/>
      <c r="G98" s="16">
        <f>N98-B98</f>
        <v>360</v>
      </c>
      <c r="H98" s="17"/>
      <c r="I98" s="16"/>
      <c r="J98" s="32"/>
      <c r="K98" s="15"/>
      <c r="L98" s="16"/>
      <c r="M98" s="17"/>
      <c r="N98" s="16">
        <f>G107</f>
        <v>1200</v>
      </c>
    </row>
    <row r="99" spans="1:14">
      <c r="C99" s="18"/>
      <c r="D99" s="1"/>
      <c r="E99" s="32"/>
      <c r="G99">
        <v>780</v>
      </c>
      <c r="H99" s="18"/>
      <c r="I99" s="1"/>
      <c r="J99" s="32"/>
      <c r="M99" s="18"/>
      <c r="N99" s="1">
        <f>G99-B102</f>
        <v>130</v>
      </c>
    </row>
    <row r="100" spans="1:14">
      <c r="C100" s="14"/>
      <c r="D100" s="1"/>
      <c r="E100" s="32"/>
      <c r="H100" s="14"/>
      <c r="I100" s="1"/>
      <c r="J100" s="32"/>
      <c r="M100" s="14"/>
      <c r="N100" s="79">
        <f>N98+N99</f>
        <v>1330</v>
      </c>
    </row>
    <row r="101" spans="1:14">
      <c r="A101" s="127" t="s">
        <v>74</v>
      </c>
      <c r="B101" s="127"/>
      <c r="C101" s="127"/>
      <c r="D101" s="127"/>
      <c r="E101" s="32"/>
      <c r="H101" s="14"/>
      <c r="I101" s="1"/>
      <c r="J101" s="32"/>
      <c r="M101" s="14"/>
      <c r="N101" s="1"/>
    </row>
    <row r="102" spans="1:14">
      <c r="A102" s="15"/>
      <c r="B102" s="16">
        <f>L107</f>
        <v>650</v>
      </c>
      <c r="C102" s="17"/>
      <c r="D102" s="16"/>
      <c r="E102" s="32"/>
      <c r="H102" s="14"/>
      <c r="I102" s="1"/>
      <c r="J102" s="32"/>
      <c r="M102" s="14"/>
      <c r="N102" s="1"/>
    </row>
    <row r="103" spans="1:14">
      <c r="C103" s="18"/>
      <c r="D103" s="1"/>
      <c r="E103" s="32"/>
      <c r="H103" s="14"/>
      <c r="I103" s="1"/>
      <c r="J103" s="32"/>
      <c r="M103" s="14"/>
      <c r="N103" s="1"/>
    </row>
    <row r="104" spans="1:14">
      <c r="A104" s="32"/>
      <c r="B104" s="32"/>
      <c r="C104" s="32"/>
      <c r="D104" s="32"/>
      <c r="E104" s="32"/>
      <c r="F104" s="115" t="s">
        <v>75</v>
      </c>
      <c r="G104" s="81">
        <v>840</v>
      </c>
      <c r="H104" s="32"/>
      <c r="I104" s="32"/>
      <c r="J104" s="32"/>
      <c r="K104" s="115" t="s">
        <v>76</v>
      </c>
      <c r="L104" s="115">
        <v>780</v>
      </c>
      <c r="M104" s="32"/>
      <c r="N104" s="32"/>
    </row>
    <row r="105" spans="1:14">
      <c r="A105" s="32"/>
      <c r="B105" s="32"/>
      <c r="C105" s="32"/>
      <c r="D105" s="32"/>
      <c r="E105" s="32"/>
      <c r="F105" s="115" t="s">
        <v>77</v>
      </c>
      <c r="G105" s="115" t="s">
        <v>78</v>
      </c>
      <c r="H105" s="32"/>
      <c r="I105" s="32"/>
      <c r="J105" s="32"/>
      <c r="K105" s="116" t="s">
        <v>4</v>
      </c>
      <c r="L105" s="115" t="s">
        <v>79</v>
      </c>
      <c r="M105" s="32"/>
      <c r="N105" s="32"/>
    </row>
    <row r="106" spans="1:14">
      <c r="A106" s="32"/>
      <c r="B106" s="32"/>
      <c r="C106" s="32"/>
      <c r="D106" s="32"/>
      <c r="E106" s="32"/>
      <c r="F106" s="115"/>
      <c r="G106" s="115">
        <f>G104/70</f>
        <v>12</v>
      </c>
      <c r="H106" s="32"/>
      <c r="I106" s="32"/>
      <c r="J106" s="32"/>
      <c r="K106" s="115"/>
      <c r="L106" s="115">
        <f>780/120</f>
        <v>6.5</v>
      </c>
      <c r="M106" s="32"/>
      <c r="N106" s="32"/>
    </row>
    <row r="107" spans="1:14">
      <c r="A107" s="32"/>
      <c r="B107" s="32"/>
      <c r="C107" s="32"/>
      <c r="D107" s="32"/>
      <c r="E107" s="32"/>
      <c r="F107" s="116">
        <v>1</v>
      </c>
      <c r="G107" s="115">
        <f>G106*100</f>
        <v>1200</v>
      </c>
      <c r="H107" s="32"/>
      <c r="I107" s="32"/>
      <c r="J107" s="32"/>
      <c r="K107" s="115" t="s">
        <v>80</v>
      </c>
      <c r="L107" s="115">
        <f>L106*100</f>
        <v>650</v>
      </c>
      <c r="M107" s="32"/>
      <c r="N107" s="32"/>
    </row>
    <row r="108" spans="1:14">
      <c r="A108" s="32"/>
      <c r="B108" s="32"/>
      <c r="C108" s="32"/>
      <c r="D108" s="32"/>
      <c r="E108" s="128" t="s">
        <v>81</v>
      </c>
      <c r="F108" s="128"/>
      <c r="G108" s="128"/>
      <c r="H108" s="32"/>
      <c r="I108" s="32"/>
      <c r="J108" s="32"/>
      <c r="K108" s="32"/>
      <c r="L108" s="32"/>
      <c r="M108" s="32"/>
      <c r="N108" s="32"/>
    </row>
    <row r="109" spans="1:14">
      <c r="A109" s="32"/>
      <c r="B109" s="32"/>
      <c r="C109" s="32"/>
      <c r="D109" s="32"/>
      <c r="E109" s="32"/>
      <c r="F109" s="116"/>
      <c r="G109" s="115"/>
      <c r="H109" s="32"/>
      <c r="I109" s="32"/>
      <c r="J109" s="32"/>
      <c r="K109" s="32"/>
      <c r="L109" s="32"/>
      <c r="M109" s="32"/>
      <c r="N109" s="32"/>
    </row>
    <row r="110" spans="1:14">
      <c r="A110" s="124" t="s">
        <v>59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6"/>
    </row>
    <row r="111" spans="1:14">
      <c r="A111" s="18" t="s">
        <v>48</v>
      </c>
      <c r="B111" s="20" t="s">
        <v>15</v>
      </c>
      <c r="C111" s="14" t="s">
        <v>16</v>
      </c>
      <c r="D111" s="20">
        <f>B98</f>
        <v>840</v>
      </c>
      <c r="E111" s="20"/>
      <c r="F111" s="20"/>
      <c r="G111" s="20" t="s">
        <v>74</v>
      </c>
      <c r="H111" s="20" t="s">
        <v>82</v>
      </c>
      <c r="I111" s="20" t="s">
        <v>16</v>
      </c>
      <c r="J111" s="20">
        <f>B102</f>
        <v>650</v>
      </c>
      <c r="K111" s="20"/>
      <c r="L111" s="20"/>
      <c r="M111" s="20"/>
      <c r="N111" s="22"/>
    </row>
    <row r="112" spans="1:14">
      <c r="A112" s="18" t="s">
        <v>1</v>
      </c>
      <c r="B112" s="20" t="s">
        <v>15</v>
      </c>
      <c r="C112" s="14" t="s">
        <v>16</v>
      </c>
      <c r="D112" s="20" t="s">
        <v>83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2"/>
    </row>
    <row r="113" spans="1:14">
      <c r="A113" s="23" t="s">
        <v>44</v>
      </c>
      <c r="B113" s="24"/>
      <c r="C113" s="25" t="s">
        <v>16</v>
      </c>
      <c r="D113" s="24">
        <f>N100</f>
        <v>1330</v>
      </c>
      <c r="E113" s="25"/>
      <c r="F113" s="25"/>
      <c r="G113" s="26"/>
      <c r="H113" s="25"/>
      <c r="I113" s="25"/>
      <c r="J113" s="25"/>
      <c r="K113" s="25"/>
      <c r="L113" s="25"/>
      <c r="M113" s="25"/>
      <c r="N113" s="27"/>
    </row>
    <row r="115" spans="1:14">
      <c r="A115" s="129" t="s">
        <v>84</v>
      </c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1"/>
    </row>
    <row r="116" spans="1:14">
      <c r="A116" s="14"/>
      <c r="B116" s="20"/>
      <c r="C116" s="14"/>
      <c r="D116" s="14"/>
      <c r="E116" s="14"/>
      <c r="G116" s="21"/>
      <c r="H116" s="14"/>
      <c r="I116" s="14"/>
      <c r="J116" s="14"/>
      <c r="K116" s="14"/>
      <c r="L116" s="14"/>
    </row>
    <row r="117" spans="1:14">
      <c r="A117" s="127" t="s">
        <v>44</v>
      </c>
      <c r="B117" s="127"/>
      <c r="C117" s="127"/>
      <c r="D117" s="127"/>
      <c r="E117" s="14"/>
      <c r="F117" s="127" t="s">
        <v>85</v>
      </c>
      <c r="G117" s="127"/>
      <c r="H117" s="127"/>
      <c r="I117" s="127"/>
      <c r="J117" s="14"/>
      <c r="K117" s="127" t="s">
        <v>86</v>
      </c>
      <c r="L117" s="127"/>
      <c r="M117" s="127"/>
      <c r="N117" s="127"/>
    </row>
    <row r="118" spans="1:14">
      <c r="A118" s="15"/>
      <c r="B118" s="16">
        <f>G125</f>
        <v>15600</v>
      </c>
      <c r="C118" s="17"/>
      <c r="D118" s="16"/>
      <c r="E118" s="14"/>
      <c r="F118" s="15"/>
      <c r="G118" s="16"/>
      <c r="H118" s="17"/>
      <c r="I118" s="16">
        <v>21000</v>
      </c>
      <c r="J118" s="14"/>
      <c r="K118" s="15"/>
      <c r="L118" s="16"/>
      <c r="M118" s="17"/>
      <c r="N118" s="16">
        <f>G123</f>
        <v>13400</v>
      </c>
    </row>
    <row r="119" spans="1:14">
      <c r="B119" s="1">
        <f>I118</f>
        <v>21000</v>
      </c>
      <c r="C119" s="18"/>
      <c r="D119" s="1"/>
      <c r="E119" s="14"/>
      <c r="H119" s="18"/>
      <c r="I119" s="1"/>
      <c r="J119" s="14"/>
      <c r="M119" s="18"/>
      <c r="N119" s="1"/>
    </row>
    <row r="120" spans="1:14">
      <c r="B120" s="19">
        <f>B118+B119</f>
        <v>36600</v>
      </c>
      <c r="C120" s="18"/>
      <c r="D120" s="1"/>
      <c r="E120" s="14"/>
      <c r="H120" s="18"/>
      <c r="I120" s="1"/>
      <c r="J120" s="14"/>
      <c r="M120" s="18"/>
      <c r="N120" s="1"/>
    </row>
    <row r="121" spans="1:14">
      <c r="A121" s="14"/>
      <c r="B121" s="20"/>
      <c r="C121" s="14"/>
      <c r="D121" s="14"/>
      <c r="E121" s="14"/>
      <c r="G121" s="21"/>
      <c r="H121" s="14"/>
      <c r="I121" s="14"/>
      <c r="J121" s="14"/>
      <c r="K121" s="14"/>
      <c r="L121" s="14"/>
    </row>
    <row r="122" spans="1:14">
      <c r="A122" s="83" t="s">
        <v>26</v>
      </c>
      <c r="G122" s="21"/>
      <c r="H122" s="14"/>
      <c r="I122" s="84"/>
      <c r="J122" s="14"/>
      <c r="K122" s="14"/>
      <c r="L122" s="14"/>
    </row>
    <row r="123" spans="1:14">
      <c r="A123" t="s">
        <v>87</v>
      </c>
      <c r="C123" s="1">
        <v>800000</v>
      </c>
      <c r="E123" t="s">
        <v>88</v>
      </c>
      <c r="G123" s="122">
        <f>C125*0.02</f>
        <v>13400</v>
      </c>
      <c r="H123" s="14"/>
      <c r="I123" s="20"/>
      <c r="J123" s="14"/>
      <c r="K123" s="14"/>
      <c r="L123" s="14"/>
    </row>
    <row r="124" spans="1:14">
      <c r="A124" t="s">
        <v>89</v>
      </c>
      <c r="C124" s="1">
        <v>130000</v>
      </c>
      <c r="E124" t="s">
        <v>90</v>
      </c>
      <c r="G124" s="122">
        <f>SUM((120000*0.02)*11)/12</f>
        <v>2200</v>
      </c>
      <c r="H124" s="14"/>
      <c r="I124" s="20"/>
      <c r="J124" s="14"/>
      <c r="K124" s="14"/>
      <c r="L124" s="14"/>
    </row>
    <row r="125" spans="1:14">
      <c r="C125" s="79">
        <f>C123-C124</f>
        <v>670000</v>
      </c>
      <c r="G125" s="123">
        <f>G123+G124</f>
        <v>15600</v>
      </c>
      <c r="H125" s="14"/>
      <c r="I125" s="20"/>
      <c r="J125" s="14"/>
      <c r="K125" s="14"/>
      <c r="L125" s="14"/>
    </row>
    <row r="126" spans="1:14">
      <c r="C126" s="1"/>
      <c r="G126" s="21"/>
      <c r="H126" s="14"/>
      <c r="I126" s="14"/>
      <c r="J126" s="14"/>
      <c r="K126" s="14"/>
      <c r="L126" s="14"/>
    </row>
    <row r="127" spans="1:14">
      <c r="A127" s="124" t="s">
        <v>59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6"/>
    </row>
    <row r="128" spans="1:14">
      <c r="A128" s="18" t="s">
        <v>91</v>
      </c>
      <c r="B128" s="20"/>
      <c r="C128" s="14" t="s">
        <v>61</v>
      </c>
      <c r="D128" s="20">
        <f>B120</f>
        <v>36600</v>
      </c>
      <c r="E128" s="20"/>
      <c r="F128" s="20" t="s">
        <v>92</v>
      </c>
      <c r="G128" s="20"/>
      <c r="H128" s="20"/>
      <c r="I128" s="20"/>
      <c r="J128" s="20"/>
      <c r="K128" s="20"/>
      <c r="L128" s="20"/>
      <c r="M128" s="20"/>
      <c r="N128" s="20"/>
    </row>
    <row r="129" spans="1:14">
      <c r="A129" s="18" t="s">
        <v>93</v>
      </c>
      <c r="B129" s="20" t="s">
        <v>15</v>
      </c>
      <c r="C129" s="14" t="s">
        <v>61</v>
      </c>
      <c r="D129" s="20">
        <f>I118</f>
        <v>21000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>
      <c r="A130" s="23" t="s">
        <v>94</v>
      </c>
      <c r="B130" s="24" t="s">
        <v>15</v>
      </c>
      <c r="C130" s="25" t="s">
        <v>61</v>
      </c>
      <c r="D130" s="24">
        <f>G125</f>
        <v>15600</v>
      </c>
      <c r="E130" s="25"/>
      <c r="F130" s="25"/>
      <c r="G130" s="33"/>
      <c r="H130" s="25"/>
      <c r="I130" s="33"/>
      <c r="J130" s="25"/>
      <c r="K130" s="25"/>
      <c r="L130" s="25"/>
      <c r="M130" s="25"/>
      <c r="N130" s="25"/>
    </row>
  </sheetData>
  <mergeCells count="43">
    <mergeCell ref="A80:N82"/>
    <mergeCell ref="A90:N90"/>
    <mergeCell ref="K63:L63"/>
    <mergeCell ref="K64:L64"/>
    <mergeCell ref="K65:M65"/>
    <mergeCell ref="A67:N67"/>
    <mergeCell ref="A72:N72"/>
    <mergeCell ref="A17:N17"/>
    <mergeCell ref="A38:N38"/>
    <mergeCell ref="A40:D40"/>
    <mergeCell ref="F40:I40"/>
    <mergeCell ref="J40:N42"/>
    <mergeCell ref="A1:N1"/>
    <mergeCell ref="A3:B3"/>
    <mergeCell ref="D3:E3"/>
    <mergeCell ref="A9:N9"/>
    <mergeCell ref="A11:D11"/>
    <mergeCell ref="F11:I11"/>
    <mergeCell ref="K11:N11"/>
    <mergeCell ref="A95:N95"/>
    <mergeCell ref="A97:D97"/>
    <mergeCell ref="F97:I97"/>
    <mergeCell ref="A22:N22"/>
    <mergeCell ref="A24:N25"/>
    <mergeCell ref="A29:B29"/>
    <mergeCell ref="A30:B30"/>
    <mergeCell ref="K97:N97"/>
    <mergeCell ref="A45:B45"/>
    <mergeCell ref="A50:N50"/>
    <mergeCell ref="A55:N55"/>
    <mergeCell ref="A57:D57"/>
    <mergeCell ref="F57:I57"/>
    <mergeCell ref="K57:N57"/>
    <mergeCell ref="A74:D74"/>
    <mergeCell ref="F74:I74"/>
    <mergeCell ref="A127:N127"/>
    <mergeCell ref="A101:D101"/>
    <mergeCell ref="A110:N110"/>
    <mergeCell ref="E108:G108"/>
    <mergeCell ref="A115:N115"/>
    <mergeCell ref="A117:D117"/>
    <mergeCell ref="F117:I117"/>
    <mergeCell ref="K117:N1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B979-DE28-44A8-91C7-2CDDEB1F3D19}">
  <dimension ref="A1:M29"/>
  <sheetViews>
    <sheetView tabSelected="1" topLeftCell="A5" workbookViewId="0">
      <selection activeCell="K16" sqref="K16"/>
    </sheetView>
  </sheetViews>
  <sheetFormatPr defaultRowHeight="14.45"/>
  <cols>
    <col min="1" max="1" width="19.28515625" customWidth="1"/>
    <col min="3" max="3" width="10.28515625" bestFit="1" customWidth="1"/>
    <col min="6" max="7" width="8.7109375" customWidth="1"/>
  </cols>
  <sheetData>
    <row r="1" spans="1:13" ht="15">
      <c r="B1" s="12" t="s">
        <v>38</v>
      </c>
      <c r="C1" s="12" t="s">
        <v>95</v>
      </c>
      <c r="D1" s="12" t="s">
        <v>40</v>
      </c>
      <c r="E1" s="12" t="s">
        <v>96</v>
      </c>
      <c r="F1" s="12" t="s">
        <v>97</v>
      </c>
      <c r="G1" s="12"/>
      <c r="H1" s="12" t="s">
        <v>98</v>
      </c>
      <c r="I1" s="12" t="s">
        <v>99</v>
      </c>
      <c r="J1" s="12" t="s">
        <v>99</v>
      </c>
      <c r="K1" s="12" t="s">
        <v>100</v>
      </c>
    </row>
    <row r="2" spans="1:13" ht="15">
      <c r="A2" s="5" t="s">
        <v>15</v>
      </c>
    </row>
    <row r="3" spans="1:13" ht="15">
      <c r="A3" t="s">
        <v>101</v>
      </c>
      <c r="B3" s="1">
        <v>660000</v>
      </c>
      <c r="C3" s="1">
        <f>Workings!B13</f>
        <v>140000</v>
      </c>
      <c r="D3" s="1">
        <f>Feb!I13</f>
        <v>120000</v>
      </c>
      <c r="E3" s="1"/>
      <c r="K3" s="10">
        <f>SUM(B3:J3)</f>
        <v>920000</v>
      </c>
    </row>
    <row r="4" spans="1:13" ht="15">
      <c r="A4" t="s">
        <v>102</v>
      </c>
      <c r="B4" s="1">
        <v>-33000</v>
      </c>
      <c r="C4" s="1">
        <f>Workings!I12</f>
        <v>33000</v>
      </c>
      <c r="E4" s="1"/>
      <c r="I4" s="1">
        <f>-Workings!D130</f>
        <v>-15600</v>
      </c>
      <c r="J4" s="1"/>
      <c r="K4" s="10">
        <f>SUM(B4:J4)</f>
        <v>-15600</v>
      </c>
    </row>
    <row r="5" spans="1:13" ht="15">
      <c r="A5" t="s">
        <v>103</v>
      </c>
      <c r="B5" s="1">
        <v>85000</v>
      </c>
      <c r="D5" s="1">
        <f>Feb!I14</f>
        <v>35000</v>
      </c>
      <c r="F5" s="1"/>
      <c r="G5" s="1"/>
      <c r="J5" s="1"/>
      <c r="K5" s="10">
        <f>SUM(B5:J5)</f>
        <v>120000</v>
      </c>
      <c r="L5" s="2"/>
      <c r="M5" s="1"/>
    </row>
    <row r="6" spans="1:13" ht="15">
      <c r="A6" t="s">
        <v>104</v>
      </c>
      <c r="B6" s="1">
        <v>-38000</v>
      </c>
      <c r="D6" s="1"/>
      <c r="F6" s="1"/>
      <c r="G6" s="1"/>
      <c r="I6" s="1">
        <f>-Workings!D129</f>
        <v>-21000</v>
      </c>
      <c r="J6" s="1"/>
      <c r="K6" s="10">
        <f>SUM(B6:J6)</f>
        <v>-59000</v>
      </c>
      <c r="L6" s="2"/>
    </row>
    <row r="7" spans="1:13" ht="15">
      <c r="A7" t="s">
        <v>74</v>
      </c>
      <c r="B7" s="1">
        <v>57120</v>
      </c>
      <c r="F7" s="1"/>
      <c r="G7" s="1"/>
      <c r="H7" s="1">
        <v>-650</v>
      </c>
      <c r="K7" s="10">
        <f>SUM(B7:J7)</f>
        <v>56470</v>
      </c>
      <c r="L7" s="2"/>
    </row>
    <row r="8" spans="1:13" ht="30">
      <c r="A8" s="6" t="s">
        <v>1</v>
      </c>
      <c r="B8" s="8">
        <f>Workings!E4</f>
        <v>82400</v>
      </c>
      <c r="C8" s="6"/>
      <c r="D8" s="8">
        <f>Workings!I31</f>
        <v>15300</v>
      </c>
      <c r="E8" s="6"/>
      <c r="F8" s="6"/>
      <c r="G8" s="6"/>
      <c r="H8" s="9" t="s">
        <v>105</v>
      </c>
      <c r="I8" s="9"/>
      <c r="J8" s="6"/>
      <c r="K8" s="85">
        <f>B8+15300+360+780</f>
        <v>98840</v>
      </c>
      <c r="L8" s="1"/>
    </row>
    <row r="9" spans="1:13" ht="15">
      <c r="A9" t="s">
        <v>2</v>
      </c>
      <c r="B9" s="1">
        <f>-Workings!E6</f>
        <v>-4120</v>
      </c>
      <c r="E9" s="1">
        <f>Workings!B42</f>
        <v>212</v>
      </c>
      <c r="J9" s="1"/>
      <c r="K9" s="10">
        <f>B9+E9</f>
        <v>-3908</v>
      </c>
    </row>
    <row r="10" spans="1:13" ht="15">
      <c r="A10" t="s">
        <v>106</v>
      </c>
      <c r="D10" s="1">
        <f>Workings!J36</f>
        <v>22700</v>
      </c>
      <c r="K10" s="1">
        <f>D10</f>
        <v>22700</v>
      </c>
      <c r="M10" s="1"/>
    </row>
    <row r="11" spans="1:13" ht="15">
      <c r="A11" t="s">
        <v>107</v>
      </c>
      <c r="D11" s="1"/>
      <c r="F11" s="1">
        <f>Workings!L58</f>
        <v>4800</v>
      </c>
      <c r="G11" s="1"/>
      <c r="J11" s="1">
        <f>-Workings!N58</f>
        <v>-3200</v>
      </c>
      <c r="K11" s="1">
        <f>F11+J11</f>
        <v>1600</v>
      </c>
      <c r="M11" s="1"/>
    </row>
    <row r="12" spans="1:13" ht="15">
      <c r="B12" s="4">
        <f>SUM(B3:B10)</f>
        <v>809400</v>
      </c>
      <c r="C12" s="4">
        <f>SUM(C2:C10)</f>
        <v>173000</v>
      </c>
      <c r="D12" s="3">
        <f>SUM(D2:D10)</f>
        <v>193000</v>
      </c>
      <c r="E12" s="3">
        <f t="shared" ref="E12" si="0">SUM(E2:E10)</f>
        <v>212</v>
      </c>
      <c r="F12" s="4">
        <f>F11</f>
        <v>4800</v>
      </c>
      <c r="G12" s="4"/>
      <c r="H12" s="3">
        <f>780+360-650</f>
        <v>490</v>
      </c>
      <c r="I12" s="4">
        <f>SUM(I4:I11)</f>
        <v>-36600</v>
      </c>
      <c r="J12" s="4">
        <f>SUM(J4:J11)</f>
        <v>-3200</v>
      </c>
      <c r="K12" s="4">
        <f>SUM(K3:K11)</f>
        <v>1141102</v>
      </c>
    </row>
    <row r="13" spans="1:13" ht="15">
      <c r="A13" s="5" t="s">
        <v>29</v>
      </c>
    </row>
    <row r="14" spans="1:13" ht="15">
      <c r="A14" t="s">
        <v>30</v>
      </c>
      <c r="B14" s="1">
        <v>64000</v>
      </c>
      <c r="C14" s="1"/>
      <c r="D14" s="1">
        <f>Workings!I33</f>
        <v>11000</v>
      </c>
      <c r="F14" s="1"/>
      <c r="G14" s="1"/>
      <c r="K14" s="10">
        <f>SUM(B14:J14)</f>
        <v>75000</v>
      </c>
    </row>
    <row r="15" spans="1:13" ht="30">
      <c r="A15" s="6" t="s">
        <v>48</v>
      </c>
      <c r="B15" s="8">
        <v>24000</v>
      </c>
      <c r="C15" s="6"/>
      <c r="D15" s="6"/>
      <c r="E15" s="6"/>
      <c r="F15" s="13" t="s">
        <v>108</v>
      </c>
      <c r="G15" s="13">
        <v>29500</v>
      </c>
      <c r="H15" s="8">
        <f>-Workings!D111</f>
        <v>-840</v>
      </c>
      <c r="I15" s="8"/>
      <c r="K15" s="11">
        <f>24000+4800+29500-8800-840</f>
        <v>48660</v>
      </c>
    </row>
    <row r="16" spans="1:13" ht="15">
      <c r="A16" t="s">
        <v>109</v>
      </c>
      <c r="B16" s="1">
        <v>7000</v>
      </c>
      <c r="H16" s="1"/>
      <c r="I16" s="1"/>
      <c r="J16" s="1"/>
      <c r="K16" s="10">
        <f>B16</f>
        <v>7000</v>
      </c>
    </row>
    <row r="17" spans="1:11" ht="15">
      <c r="A17" t="s">
        <v>110</v>
      </c>
      <c r="B17" s="1">
        <v>450000</v>
      </c>
      <c r="C17" s="1"/>
      <c r="D17" s="1">
        <f>Workings!I34</f>
        <v>140000</v>
      </c>
      <c r="G17" s="1"/>
      <c r="K17" s="10">
        <f t="shared" ref="K17:K21" si="1">SUM(B17:J17)</f>
        <v>590000</v>
      </c>
    </row>
    <row r="18" spans="1:11" ht="15">
      <c r="A18" t="s">
        <v>111</v>
      </c>
      <c r="B18" s="1">
        <v>59000</v>
      </c>
      <c r="C18" s="1"/>
      <c r="D18" s="1">
        <f>Workings!I35</f>
        <v>42000</v>
      </c>
      <c r="K18" s="10">
        <f t="shared" si="1"/>
        <v>101000</v>
      </c>
    </row>
    <row r="19" spans="1:11" ht="30">
      <c r="A19" s="6" t="s">
        <v>112</v>
      </c>
      <c r="B19" s="8">
        <v>205400</v>
      </c>
      <c r="C19" s="6"/>
      <c r="D19" s="8"/>
      <c r="E19" s="8">
        <f>E9</f>
        <v>212</v>
      </c>
      <c r="F19" s="8"/>
      <c r="G19" s="8">
        <v>-29500</v>
      </c>
      <c r="H19" s="13">
        <f>Workings!D113</f>
        <v>1330</v>
      </c>
      <c r="I19" s="13">
        <f>-Workings!D128</f>
        <v>-36600</v>
      </c>
      <c r="J19" s="7" t="s">
        <v>113</v>
      </c>
      <c r="K19" s="11">
        <f>B19+212+1330+6400-36600-3200-29500</f>
        <v>144042</v>
      </c>
    </row>
    <row r="20" spans="1:11" ht="15">
      <c r="A20" t="s">
        <v>114</v>
      </c>
      <c r="C20" s="1">
        <f>Workings!N14</f>
        <v>173000</v>
      </c>
      <c r="E20" s="1"/>
      <c r="K20" s="10">
        <f t="shared" si="1"/>
        <v>173000</v>
      </c>
    </row>
    <row r="21" spans="1:11" ht="15">
      <c r="A21" t="s">
        <v>115</v>
      </c>
      <c r="F21" s="1">
        <f>Workings!B58</f>
        <v>8800</v>
      </c>
      <c r="G21" s="1"/>
      <c r="J21">
        <f>-Workings!H63</f>
        <v>-6400</v>
      </c>
      <c r="K21" s="10">
        <f>Workings!G59</f>
        <v>2400</v>
      </c>
    </row>
    <row r="22" spans="1:11" ht="15" thickBot="1">
      <c r="B22" s="4">
        <f>SUM(B14:B21)</f>
        <v>809400</v>
      </c>
      <c r="C22" s="4">
        <f>SUM(C14:C21)</f>
        <v>173000</v>
      </c>
      <c r="D22" s="3">
        <f>SUM(D14:D19)</f>
        <v>193000</v>
      </c>
      <c r="E22" s="4">
        <f>E19</f>
        <v>212</v>
      </c>
      <c r="F22" s="4">
        <f>F12</f>
        <v>4800</v>
      </c>
      <c r="G22" s="4"/>
      <c r="H22" s="4">
        <f>H19+H15</f>
        <v>490</v>
      </c>
      <c r="I22" s="4">
        <f>I19</f>
        <v>-36600</v>
      </c>
      <c r="J22" s="4">
        <f>J12</f>
        <v>-3200</v>
      </c>
      <c r="K22" s="4">
        <f>SUM(K14:K21)</f>
        <v>1141102</v>
      </c>
    </row>
    <row r="23" spans="1:11" ht="15" thickTop="1"/>
    <row r="24" spans="1:11" ht="15"/>
    <row r="25" spans="1:11" ht="15"/>
    <row r="27" spans="1:11" ht="15"/>
    <row r="29" spans="1:11" ht="15"/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89ED-BE9C-4277-AF3F-79831EC914DB}">
  <dimension ref="A1:N25"/>
  <sheetViews>
    <sheetView workbookViewId="0">
      <selection activeCell="O9" sqref="O9"/>
    </sheetView>
  </sheetViews>
  <sheetFormatPr defaultColWidth="8.85546875" defaultRowHeight="15.6"/>
  <cols>
    <col min="1" max="1" width="8.85546875" style="34"/>
    <col min="2" max="2" width="10" style="34" customWidth="1"/>
    <col min="3" max="3" width="8.85546875" style="34"/>
    <col min="4" max="4" width="10.140625" style="34" customWidth="1"/>
    <col min="5" max="6" width="8.85546875" style="34"/>
    <col min="7" max="7" width="10" style="34" customWidth="1"/>
    <col min="8" max="13" width="8.85546875" style="34"/>
    <col min="14" max="14" width="10.140625" style="34" customWidth="1"/>
    <col min="15" max="16384" width="8.85546875" style="34"/>
  </cols>
  <sheetData>
    <row r="1" spans="1:14" ht="30" customHeight="1" thickBot="1">
      <c r="A1" s="157" t="s">
        <v>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>
      <c r="B2" s="35"/>
    </row>
    <row r="3" spans="1:14">
      <c r="A3" s="160" t="s">
        <v>8</v>
      </c>
      <c r="B3" s="160"/>
      <c r="C3" s="160"/>
      <c r="D3" s="160"/>
      <c r="F3" s="160" t="s">
        <v>9</v>
      </c>
      <c r="G3" s="160"/>
      <c r="H3" s="160"/>
      <c r="I3" s="160"/>
      <c r="K3" s="160" t="s">
        <v>10</v>
      </c>
      <c r="L3" s="160"/>
      <c r="M3" s="160"/>
      <c r="N3" s="160"/>
    </row>
    <row r="4" spans="1:14" ht="16.149999999999999" thickBot="1">
      <c r="A4" s="45" t="s">
        <v>11</v>
      </c>
      <c r="B4" s="46" t="e">
        <f>Workings!#REF!</f>
        <v>#REF!</v>
      </c>
      <c r="C4" s="47" t="s">
        <v>12</v>
      </c>
      <c r="D4" s="46" t="e">
        <f>Workings!#REF!</f>
        <v>#REF!</v>
      </c>
      <c r="F4" s="45" t="s">
        <v>13</v>
      </c>
      <c r="G4" s="48" t="e">
        <f>Workings!#REF!</f>
        <v>#REF!</v>
      </c>
      <c r="H4" s="47" t="s">
        <v>11</v>
      </c>
      <c r="I4" s="49" t="e">
        <f>G4</f>
        <v>#REF!</v>
      </c>
      <c r="K4" s="45" t="s">
        <v>11</v>
      </c>
      <c r="L4" s="46" t="e">
        <f>N6</f>
        <v>#REF!</v>
      </c>
      <c r="M4" s="47"/>
      <c r="N4" s="46" t="e">
        <f>B5</f>
        <v>#REF!</v>
      </c>
    </row>
    <row r="5" spans="1:14" ht="16.149999999999999" thickTop="1">
      <c r="A5" s="34" t="s">
        <v>13</v>
      </c>
      <c r="B5" s="35" t="e">
        <f>D4-B4</f>
        <v>#REF!</v>
      </c>
      <c r="C5" s="36"/>
      <c r="H5" s="36"/>
      <c r="M5" s="36"/>
      <c r="N5" s="35" t="e">
        <f>G4</f>
        <v>#REF!</v>
      </c>
    </row>
    <row r="6" spans="1:14" ht="16.149999999999999" thickBot="1">
      <c r="B6" s="48" t="e">
        <f>B4+B5</f>
        <v>#REF!</v>
      </c>
      <c r="C6" s="36"/>
      <c r="D6" s="49" t="e">
        <f>D4</f>
        <v>#REF!</v>
      </c>
      <c r="H6" s="36"/>
      <c r="M6" s="36"/>
      <c r="N6" s="49" t="e">
        <f>N4+N5</f>
        <v>#REF!</v>
      </c>
    </row>
    <row r="7" spans="1:14" ht="16.149999999999999" thickTop="1">
      <c r="B7" s="35"/>
      <c r="M7" s="36" t="s">
        <v>12</v>
      </c>
    </row>
    <row r="8" spans="1:14">
      <c r="B8" s="35"/>
      <c r="M8" s="38"/>
    </row>
    <row r="9" spans="1:14">
      <c r="B9" s="35"/>
      <c r="M9" s="38"/>
    </row>
    <row r="10" spans="1:14">
      <c r="B10" s="35"/>
      <c r="M10" s="38"/>
    </row>
    <row r="11" spans="1:14">
      <c r="B11" s="35"/>
    </row>
    <row r="12" spans="1:14" ht="17.45">
      <c r="A12" s="161" t="s">
        <v>14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3"/>
    </row>
    <row r="13" spans="1:14">
      <c r="A13" s="36" t="s">
        <v>8</v>
      </c>
      <c r="B13" s="37"/>
      <c r="C13" s="38" t="s">
        <v>15</v>
      </c>
      <c r="D13" s="38"/>
      <c r="E13" s="38" t="s">
        <v>69</v>
      </c>
      <c r="F13" s="38" t="s">
        <v>16</v>
      </c>
      <c r="G13" s="37" t="e">
        <f>B5</f>
        <v>#REF!</v>
      </c>
      <c r="H13" s="38"/>
      <c r="I13" s="38"/>
      <c r="J13" s="38"/>
      <c r="K13" s="38"/>
      <c r="L13" s="38"/>
      <c r="M13" s="38"/>
      <c r="N13" s="39"/>
    </row>
    <row r="14" spans="1:14">
      <c r="A14" s="36" t="s">
        <v>17</v>
      </c>
      <c r="B14" s="37"/>
      <c r="C14" s="38" t="s">
        <v>18</v>
      </c>
      <c r="D14" s="38"/>
      <c r="E14" s="38" t="s">
        <v>69</v>
      </c>
      <c r="F14" s="38" t="s">
        <v>16</v>
      </c>
      <c r="G14" s="37" t="e">
        <f>I4</f>
        <v>#REF!</v>
      </c>
      <c r="H14" s="38"/>
      <c r="I14" s="38"/>
      <c r="J14" s="38"/>
      <c r="K14" s="38"/>
      <c r="L14" s="38"/>
      <c r="M14" s="38"/>
      <c r="N14" s="39"/>
    </row>
    <row r="15" spans="1:14">
      <c r="A15" s="41" t="s">
        <v>19</v>
      </c>
      <c r="B15" s="42"/>
      <c r="C15" s="43" t="s">
        <v>20</v>
      </c>
      <c r="D15" s="43"/>
      <c r="E15" s="43" t="s">
        <v>42</v>
      </c>
      <c r="F15" s="43" t="s">
        <v>16</v>
      </c>
      <c r="G15" s="42" t="e">
        <f>N6</f>
        <v>#REF!</v>
      </c>
      <c r="H15" s="43" t="s">
        <v>21</v>
      </c>
      <c r="I15" s="43"/>
      <c r="J15" s="43"/>
      <c r="K15" s="43"/>
      <c r="L15" s="43"/>
      <c r="M15" s="43"/>
      <c r="N15" s="44"/>
    </row>
    <row r="16" spans="1:14">
      <c r="A16" s="38"/>
      <c r="B16" s="37"/>
      <c r="C16" s="38"/>
      <c r="D16" s="38"/>
      <c r="E16" s="38"/>
      <c r="F16" s="37"/>
      <c r="G16" s="38"/>
      <c r="H16" s="38"/>
      <c r="I16" s="38"/>
      <c r="J16" s="38"/>
      <c r="K16" s="38"/>
      <c r="L16" s="38"/>
      <c r="M16" s="38"/>
      <c r="N16" s="38"/>
    </row>
    <row r="17" spans="1:14">
      <c r="A17" s="38"/>
      <c r="B17" s="37"/>
      <c r="C17" s="38"/>
      <c r="D17" s="38"/>
      <c r="E17" s="38"/>
      <c r="F17" s="37"/>
      <c r="G17" s="38"/>
      <c r="H17" s="38"/>
      <c r="I17" s="38"/>
      <c r="J17" s="38"/>
      <c r="K17" s="38"/>
      <c r="L17" s="38"/>
      <c r="M17" s="38"/>
      <c r="N17" s="38"/>
    </row>
    <row r="18" spans="1:14">
      <c r="B18" s="35"/>
    </row>
    <row r="19" spans="1:14">
      <c r="B19" s="35"/>
    </row>
    <row r="20" spans="1:14">
      <c r="A20" s="50" t="s">
        <v>116</v>
      </c>
      <c r="B20" s="51"/>
    </row>
    <row r="22" spans="1:14">
      <c r="A22" s="169" t="s">
        <v>117</v>
      </c>
      <c r="B22" s="169"/>
      <c r="C22" s="169"/>
      <c r="D22" s="169"/>
      <c r="G22" s="169" t="s">
        <v>118</v>
      </c>
      <c r="H22" s="169"/>
      <c r="I22" s="169"/>
      <c r="J22" s="169"/>
    </row>
    <row r="23" spans="1:14">
      <c r="A23" s="164" t="s">
        <v>119</v>
      </c>
      <c r="B23" s="165"/>
      <c r="C23" s="164" t="s">
        <v>120</v>
      </c>
      <c r="D23" s="164"/>
      <c r="E23" s="38"/>
      <c r="G23" s="164" t="s">
        <v>121</v>
      </c>
      <c r="H23" s="165"/>
      <c r="I23" s="164" t="s">
        <v>122</v>
      </c>
      <c r="J23" s="164"/>
    </row>
    <row r="24" spans="1:14">
      <c r="A24" s="166"/>
      <c r="B24" s="167"/>
      <c r="C24" s="166"/>
      <c r="D24" s="168"/>
      <c r="E24" s="38"/>
      <c r="G24" s="166"/>
      <c r="H24" s="167"/>
      <c r="I24" s="166"/>
      <c r="J24" s="168"/>
    </row>
    <row r="25" spans="1:14">
      <c r="A25" s="166"/>
      <c r="B25" s="167"/>
      <c r="C25" s="166"/>
      <c r="D25" s="168"/>
      <c r="E25" s="38"/>
      <c r="G25" s="166"/>
      <c r="H25" s="167"/>
      <c r="I25" s="166"/>
      <c r="J25" s="168"/>
    </row>
  </sheetData>
  <mergeCells count="11">
    <mergeCell ref="A23:B25"/>
    <mergeCell ref="C23:D25"/>
    <mergeCell ref="G22:J22"/>
    <mergeCell ref="G23:H25"/>
    <mergeCell ref="I23:J25"/>
    <mergeCell ref="A22:D22"/>
    <mergeCell ref="A1:N1"/>
    <mergeCell ref="A3:D3"/>
    <mergeCell ref="F3:I3"/>
    <mergeCell ref="K3:N3"/>
    <mergeCell ref="A12:N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7434-2D75-4F81-ADC1-92132EDC4D23}">
  <dimension ref="A1:N22"/>
  <sheetViews>
    <sheetView workbookViewId="0">
      <selection activeCell="J21" sqref="J21"/>
    </sheetView>
  </sheetViews>
  <sheetFormatPr defaultRowHeight="14.45"/>
  <cols>
    <col min="9" max="9" width="9.42578125" bestFit="1" customWidth="1"/>
    <col min="10" max="10" width="10.85546875" customWidth="1"/>
  </cols>
  <sheetData>
    <row r="1" spans="1:14" ht="30" customHeight="1" thickBot="1">
      <c r="A1" s="157" t="s">
        <v>22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16.14999999999999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4.45" customHeight="1">
      <c r="A3" s="172" t="s">
        <v>23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4"/>
    </row>
    <row r="4" spans="1:14" ht="14.45" customHeight="1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</row>
    <row r="5" spans="1:14" ht="15.6" customHeight="1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</row>
    <row r="6" spans="1:14" ht="15.6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5.6">
      <c r="A7" s="34" t="s">
        <v>123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5.6">
      <c r="A8" s="34" t="s">
        <v>124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5.6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5.6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15.6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8">
      <c r="A12" s="34"/>
      <c r="B12" s="34"/>
      <c r="C12" s="34"/>
      <c r="D12" s="34"/>
      <c r="E12" s="34"/>
      <c r="F12" s="34"/>
      <c r="G12" s="54" t="str">
        <f>Workings!G28</f>
        <v>Assets</v>
      </c>
      <c r="H12" s="54"/>
      <c r="I12" s="54"/>
      <c r="J12" s="54"/>
      <c r="K12" s="54"/>
      <c r="L12" s="34"/>
      <c r="M12" s="34"/>
      <c r="N12" s="34"/>
    </row>
    <row r="13" spans="1:14" ht="18.75">
      <c r="A13" s="170" t="str">
        <f>Workings!A29</f>
        <v>Premium</v>
      </c>
      <c r="B13" s="170"/>
      <c r="C13" s="34"/>
      <c r="D13" s="34"/>
      <c r="E13" s="34"/>
      <c r="F13" s="34"/>
      <c r="G13" s="34" t="str">
        <f>Workings!G29</f>
        <v>Buildings</v>
      </c>
      <c r="H13" s="34"/>
      <c r="I13" s="35">
        <f>Workings!I29</f>
        <v>120000</v>
      </c>
      <c r="J13" s="34"/>
      <c r="K13" s="34"/>
      <c r="L13" s="34"/>
      <c r="M13" s="34"/>
      <c r="N13" s="34"/>
    </row>
    <row r="14" spans="1:14" ht="16.5">
      <c r="A14" s="171" t="s">
        <v>27</v>
      </c>
      <c r="B14" s="171"/>
      <c r="C14" s="34"/>
      <c r="D14" s="34"/>
      <c r="E14" s="34"/>
      <c r="F14" s="34"/>
      <c r="G14" s="34" t="str">
        <f>Workings!G30</f>
        <v>Vans</v>
      </c>
      <c r="H14" s="34"/>
      <c r="I14" s="35">
        <f>Workings!I30</f>
        <v>35000</v>
      </c>
      <c r="J14" s="34"/>
      <c r="K14" s="34"/>
      <c r="L14" s="34"/>
      <c r="M14" s="34"/>
      <c r="N14" s="34"/>
    </row>
    <row r="15" spans="1:14" ht="16.149999999999999" customHeight="1">
      <c r="A15" s="181">
        <f>140000*0.3</f>
        <v>42000</v>
      </c>
      <c r="B15" s="181"/>
      <c r="C15" s="34"/>
      <c r="D15" s="34"/>
      <c r="E15" s="34"/>
      <c r="F15" s="34"/>
      <c r="G15" s="34" t="s">
        <v>1</v>
      </c>
      <c r="H15" s="54"/>
      <c r="I15" s="35">
        <f>Workings!I31</f>
        <v>15300</v>
      </c>
      <c r="J15" s="35">
        <f>Workings!J31</f>
        <v>170300</v>
      </c>
      <c r="K15" s="54"/>
      <c r="L15" s="34"/>
      <c r="M15" s="34"/>
      <c r="N15" s="34"/>
    </row>
    <row r="16" spans="1:14" ht="18">
      <c r="A16" s="35"/>
      <c r="B16" s="55"/>
      <c r="C16" s="34"/>
      <c r="D16" s="34"/>
      <c r="E16" s="34"/>
      <c r="F16" s="34"/>
      <c r="G16" s="86" t="s">
        <v>29</v>
      </c>
      <c r="H16" s="34"/>
      <c r="I16" s="74"/>
      <c r="J16" s="34"/>
      <c r="K16" s="34"/>
      <c r="L16" s="34"/>
      <c r="M16" s="34"/>
      <c r="N16" s="34"/>
    </row>
    <row r="17" spans="1:14" ht="18">
      <c r="A17" s="35"/>
      <c r="B17" s="55"/>
      <c r="C17" s="34"/>
      <c r="D17" s="34"/>
      <c r="E17" s="34"/>
      <c r="F17" s="34"/>
      <c r="G17" s="34" t="s">
        <v>30</v>
      </c>
      <c r="H17" s="54"/>
      <c r="I17" s="35">
        <f>Workings!I33</f>
        <v>11000</v>
      </c>
      <c r="J17" s="54"/>
      <c r="K17" s="34"/>
      <c r="L17" s="34"/>
      <c r="M17" s="34"/>
      <c r="N17" s="34"/>
    </row>
    <row r="18" spans="1:14" ht="18">
      <c r="A18" s="35"/>
      <c r="B18" s="55"/>
      <c r="C18" s="34"/>
      <c r="D18" s="34"/>
      <c r="E18" s="34"/>
      <c r="F18" s="34"/>
      <c r="G18" s="34" t="s">
        <v>125</v>
      </c>
      <c r="H18" s="34"/>
      <c r="I18" s="35">
        <f>Workings!I34</f>
        <v>140000</v>
      </c>
      <c r="J18" s="34"/>
      <c r="K18" s="34"/>
      <c r="L18" s="34"/>
      <c r="M18" s="34"/>
      <c r="N18" s="34"/>
    </row>
    <row r="19" spans="1:14" ht="18">
      <c r="A19" s="34"/>
      <c r="B19" s="55"/>
      <c r="C19" s="34"/>
      <c r="D19" s="34"/>
      <c r="E19" s="34"/>
      <c r="F19" s="34"/>
      <c r="G19" s="34" t="s">
        <v>25</v>
      </c>
      <c r="H19" s="34"/>
      <c r="I19" s="35">
        <f>Workings!I35</f>
        <v>42000</v>
      </c>
      <c r="J19" s="80">
        <f>Workings!J35</f>
        <v>193000</v>
      </c>
      <c r="K19" s="34"/>
      <c r="L19" s="34"/>
      <c r="M19" s="34"/>
      <c r="N19" s="34"/>
    </row>
    <row r="20" spans="1:14" ht="18">
      <c r="A20" s="34"/>
      <c r="B20" s="55"/>
      <c r="C20" s="34"/>
      <c r="D20" s="34"/>
      <c r="E20" s="34"/>
      <c r="F20" s="34"/>
      <c r="G20" s="34" t="s">
        <v>33</v>
      </c>
      <c r="H20" s="34"/>
      <c r="I20" s="34"/>
      <c r="J20" s="35">
        <f>Workings!J36</f>
        <v>22700</v>
      </c>
      <c r="K20" s="34"/>
      <c r="L20" s="34"/>
      <c r="M20" s="34"/>
      <c r="N20" s="34"/>
    </row>
    <row r="21" spans="1:14" ht="18">
      <c r="A21" s="34"/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15"/>
  </sheetData>
  <mergeCells count="5">
    <mergeCell ref="A1:N1"/>
    <mergeCell ref="A13:B13"/>
    <mergeCell ref="A14:B14"/>
    <mergeCell ref="A3:N5"/>
    <mergeCell ref="A15:B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F183-3EAD-46DA-B59E-6AE1EFD05D3B}">
  <dimension ref="A1:N29"/>
  <sheetViews>
    <sheetView workbookViewId="0">
      <selection activeCell="F15" sqref="F15"/>
    </sheetView>
  </sheetViews>
  <sheetFormatPr defaultRowHeight="15"/>
  <sheetData>
    <row r="1" spans="1:14" ht="30" customHeight="1">
      <c r="A1" s="157" t="s">
        <v>126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18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">
      <c r="A3" s="160" t="s">
        <v>36</v>
      </c>
      <c r="B3" s="160"/>
      <c r="C3" s="160"/>
      <c r="D3" s="160"/>
      <c r="E3" s="87"/>
      <c r="F3" s="160" t="s">
        <v>37</v>
      </c>
      <c r="G3" s="160"/>
      <c r="H3" s="160"/>
      <c r="I3" s="160"/>
      <c r="J3" s="141"/>
      <c r="K3" s="141"/>
      <c r="L3" s="141"/>
      <c r="M3" s="141"/>
      <c r="N3" s="141"/>
    </row>
    <row r="4" spans="1:14" ht="18">
      <c r="A4" s="45"/>
      <c r="B4" s="46">
        <f>Workings!B41</f>
        <v>3908</v>
      </c>
      <c r="C4" s="47" t="s">
        <v>12</v>
      </c>
      <c r="D4" s="46">
        <f>Workings!D41</f>
        <v>4120</v>
      </c>
      <c r="E4" s="87"/>
      <c r="F4" s="45"/>
      <c r="G4" s="46"/>
      <c r="H4" s="47"/>
      <c r="I4" s="46">
        <f>B5</f>
        <v>212</v>
      </c>
      <c r="J4" s="141"/>
      <c r="K4" s="141"/>
      <c r="L4" s="141"/>
      <c r="M4" s="141"/>
      <c r="N4" s="141"/>
    </row>
    <row r="5" spans="1:14" ht="18">
      <c r="A5" s="34"/>
      <c r="B5" s="35">
        <f>Workings!B42</f>
        <v>212</v>
      </c>
      <c r="C5" s="36" t="s">
        <v>44</v>
      </c>
      <c r="D5" s="35"/>
      <c r="E5" s="87"/>
      <c r="F5" s="34"/>
      <c r="G5" s="34"/>
      <c r="H5" s="36"/>
      <c r="I5" s="35"/>
      <c r="J5" s="141"/>
      <c r="K5" s="141"/>
      <c r="L5" s="141"/>
      <c r="M5" s="141"/>
      <c r="N5" s="141"/>
    </row>
    <row r="6" spans="1:14" ht="18">
      <c r="A6" s="34"/>
      <c r="B6" s="48">
        <f>B4+B5</f>
        <v>4120</v>
      </c>
      <c r="C6" s="36"/>
      <c r="D6" s="49">
        <f>D4+D5</f>
        <v>4120</v>
      </c>
      <c r="E6" s="87"/>
      <c r="F6" s="34"/>
      <c r="G6" s="34"/>
      <c r="H6" s="36"/>
      <c r="I6" s="35"/>
      <c r="J6" s="87"/>
      <c r="K6" s="87"/>
      <c r="L6" s="87"/>
      <c r="M6" s="87"/>
      <c r="N6" s="87"/>
    </row>
    <row r="7" spans="1:14" ht="18.75">
      <c r="A7" s="34"/>
      <c r="B7" s="34"/>
      <c r="C7" s="34"/>
      <c r="D7" s="34"/>
      <c r="E7" s="87"/>
      <c r="F7" s="34"/>
      <c r="G7" s="34"/>
      <c r="H7" s="34"/>
      <c r="I7" s="34"/>
      <c r="J7" s="87"/>
      <c r="K7" s="118"/>
      <c r="L7" s="118"/>
      <c r="M7" s="34"/>
      <c r="N7" s="34"/>
    </row>
    <row r="8" spans="1:14" ht="18.75">
      <c r="A8" s="170" t="s">
        <v>1</v>
      </c>
      <c r="B8" s="170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6.5">
      <c r="A9" s="34" t="s">
        <v>38</v>
      </c>
      <c r="B9" s="35">
        <f>Workings!B46</f>
        <v>82400</v>
      </c>
      <c r="C9" s="34"/>
      <c r="D9" s="35">
        <f>B11</f>
        <v>97700</v>
      </c>
      <c r="E9" s="34" t="s">
        <v>39</v>
      </c>
      <c r="F9" s="34"/>
      <c r="G9" s="34"/>
      <c r="H9" s="34"/>
      <c r="I9" s="34"/>
      <c r="J9" s="34"/>
      <c r="K9" s="34"/>
      <c r="L9" s="34"/>
      <c r="M9" s="34"/>
      <c r="N9" s="34"/>
    </row>
    <row r="10" spans="1:14" ht="16.5">
      <c r="A10" s="34" t="s">
        <v>40</v>
      </c>
      <c r="B10" s="35">
        <f>Workings!B47</f>
        <v>15300</v>
      </c>
      <c r="C10" s="34"/>
      <c r="D10" s="34">
        <f>D9*0.04</f>
        <v>3908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16.5">
      <c r="A11" s="34"/>
      <c r="B11" s="49">
        <f>B9+B10</f>
        <v>97700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6.5">
      <c r="A12" s="34"/>
      <c r="B12" s="35"/>
      <c r="C12" s="34"/>
      <c r="D12" s="34"/>
      <c r="E12" s="34"/>
      <c r="F12" s="34"/>
      <c r="G12" s="34"/>
      <c r="H12" s="35"/>
      <c r="I12" s="34"/>
      <c r="J12" s="34"/>
      <c r="K12" s="35"/>
      <c r="L12" s="34"/>
      <c r="M12" s="34"/>
      <c r="N12" s="34"/>
    </row>
    <row r="13" spans="1:14" ht="18.75">
      <c r="A13" s="161" t="s">
        <v>14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3"/>
    </row>
    <row r="14" spans="1:14" ht="16.5">
      <c r="A14" s="36" t="s">
        <v>2</v>
      </c>
      <c r="B14" s="34" t="s">
        <v>41</v>
      </c>
      <c r="C14" s="34"/>
      <c r="D14" s="34" t="s">
        <v>69</v>
      </c>
      <c r="E14" s="35" t="s">
        <v>61</v>
      </c>
      <c r="F14" s="35">
        <f>B5</f>
        <v>212</v>
      </c>
      <c r="G14" s="34"/>
      <c r="H14" s="34" t="s">
        <v>43</v>
      </c>
      <c r="I14" s="34"/>
      <c r="J14" s="34"/>
      <c r="K14" s="35"/>
      <c r="L14" s="34"/>
      <c r="M14" s="34"/>
      <c r="N14" s="39"/>
    </row>
    <row r="15" spans="1:14" ht="16.5">
      <c r="A15" s="36" t="s">
        <v>44</v>
      </c>
      <c r="B15" s="35"/>
      <c r="C15" s="34"/>
      <c r="D15" s="34"/>
      <c r="E15" s="35" t="s">
        <v>16</v>
      </c>
      <c r="F15" s="35">
        <v>212</v>
      </c>
      <c r="G15" s="34"/>
      <c r="H15" s="34" t="s">
        <v>45</v>
      </c>
      <c r="I15" s="34"/>
      <c r="J15" s="34"/>
      <c r="K15" s="35"/>
      <c r="L15" s="34"/>
      <c r="M15" s="34"/>
      <c r="N15" s="39"/>
    </row>
    <row r="16" spans="1:14" ht="16.5">
      <c r="A16" s="41"/>
      <c r="B16" s="42"/>
      <c r="C16" s="43"/>
      <c r="D16" s="43"/>
      <c r="E16" s="42"/>
      <c r="F16" s="42"/>
      <c r="G16" s="43"/>
      <c r="H16" s="43" t="s">
        <v>46</v>
      </c>
      <c r="I16" s="43"/>
      <c r="J16" s="43"/>
      <c r="K16" s="42"/>
      <c r="L16" s="43"/>
      <c r="M16" s="43"/>
      <c r="N16" s="44"/>
    </row>
    <row r="17" spans="1:14" ht="16.5">
      <c r="A17" s="34"/>
      <c r="B17" s="35"/>
      <c r="C17" s="34"/>
      <c r="D17" s="34"/>
      <c r="E17" s="35"/>
      <c r="F17" s="34"/>
      <c r="G17" s="34"/>
      <c r="H17" s="34"/>
      <c r="I17" s="34"/>
      <c r="J17" s="34"/>
      <c r="K17" s="35"/>
      <c r="L17" s="34"/>
      <c r="M17" s="34"/>
      <c r="N17" s="34"/>
    </row>
    <row r="18" spans="1:14">
      <c r="A18" s="182" t="s">
        <v>127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4"/>
    </row>
    <row r="19" spans="1:14">
      <c r="A19" s="185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</row>
    <row r="20" spans="1:14" ht="16.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>
      <c r="A21" s="188" t="s">
        <v>128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90"/>
    </row>
    <row r="22" spans="1:14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3"/>
    </row>
    <row r="24" spans="1:14" ht="16.5">
      <c r="A24" s="50" t="s">
        <v>116</v>
      </c>
      <c r="B24" s="51"/>
      <c r="C24" s="34"/>
      <c r="D24" s="34"/>
      <c r="E24" s="34"/>
      <c r="F24" s="34"/>
      <c r="G24" s="34"/>
      <c r="H24" s="34"/>
      <c r="I24" s="34"/>
      <c r="J24" s="34"/>
    </row>
    <row r="25" spans="1:14" ht="16.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4" ht="16.5">
      <c r="A26" s="169" t="s">
        <v>117</v>
      </c>
      <c r="B26" s="169"/>
      <c r="C26" s="169"/>
      <c r="D26" s="169"/>
      <c r="E26" s="34"/>
      <c r="F26" s="34"/>
      <c r="G26" s="169" t="s">
        <v>118</v>
      </c>
      <c r="H26" s="169"/>
      <c r="I26" s="169"/>
      <c r="J26" s="169"/>
    </row>
    <row r="27" spans="1:14" ht="16.5">
      <c r="A27" s="164" t="s">
        <v>119</v>
      </c>
      <c r="B27" s="165"/>
      <c r="C27" s="164" t="s">
        <v>120</v>
      </c>
      <c r="D27" s="164"/>
      <c r="E27" s="34"/>
      <c r="F27" s="34"/>
      <c r="G27" s="164" t="s">
        <v>121</v>
      </c>
      <c r="H27" s="165"/>
      <c r="I27" s="164" t="s">
        <v>122</v>
      </c>
      <c r="J27" s="164"/>
    </row>
    <row r="28" spans="1:14" ht="16.5">
      <c r="A28" s="166"/>
      <c r="B28" s="167"/>
      <c r="C28" s="166"/>
      <c r="D28" s="166"/>
      <c r="E28" s="34"/>
      <c r="F28" s="34"/>
      <c r="G28" s="166"/>
      <c r="H28" s="167"/>
      <c r="I28" s="166"/>
      <c r="J28" s="166"/>
    </row>
    <row r="29" spans="1:14" ht="16.5">
      <c r="A29" s="166"/>
      <c r="B29" s="167"/>
      <c r="C29" s="166"/>
      <c r="D29" s="166"/>
      <c r="E29" s="34"/>
      <c r="F29" s="34"/>
      <c r="G29" s="166"/>
      <c r="H29" s="167"/>
      <c r="I29" s="166"/>
      <c r="J29" s="166"/>
    </row>
  </sheetData>
  <mergeCells count="14">
    <mergeCell ref="A18:N19"/>
    <mergeCell ref="A21:N22"/>
    <mergeCell ref="A26:D26"/>
    <mergeCell ref="G26:J26"/>
    <mergeCell ref="A27:B29"/>
    <mergeCell ref="C27:D29"/>
    <mergeCell ref="G27:H29"/>
    <mergeCell ref="I27:J29"/>
    <mergeCell ref="A13:N13"/>
    <mergeCell ref="A1:N1"/>
    <mergeCell ref="A3:D3"/>
    <mergeCell ref="F3:I3"/>
    <mergeCell ref="J3:N5"/>
    <mergeCell ref="A8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A90B-101C-40BF-BDF7-FB97EA51FBC9}">
  <dimension ref="A1:N30"/>
  <sheetViews>
    <sheetView workbookViewId="0">
      <selection activeCell="A16" sqref="A16"/>
    </sheetView>
  </sheetViews>
  <sheetFormatPr defaultRowHeight="14.45"/>
  <cols>
    <col min="7" max="7" width="10.85546875" customWidth="1"/>
  </cols>
  <sheetData>
    <row r="1" spans="1:14" ht="30" customHeight="1" thickBot="1">
      <c r="A1" s="157" t="s">
        <v>47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16.149999999999999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6.149999999999999">
      <c r="A3" s="160" t="s">
        <v>48</v>
      </c>
      <c r="B3" s="160"/>
      <c r="C3" s="160"/>
      <c r="D3" s="160"/>
      <c r="E3" s="56"/>
      <c r="F3" s="160" t="s">
        <v>49</v>
      </c>
      <c r="G3" s="160"/>
      <c r="H3" s="160"/>
      <c r="I3" s="160"/>
      <c r="J3" s="56"/>
      <c r="K3" s="160" t="s">
        <v>50</v>
      </c>
      <c r="L3" s="160"/>
      <c r="M3" s="160"/>
      <c r="N3" s="160"/>
    </row>
    <row r="4" spans="1:14" ht="16.149999999999999">
      <c r="A4" s="45" t="s">
        <v>51</v>
      </c>
      <c r="B4" s="46">
        <f>Workings!B58</f>
        <v>8800</v>
      </c>
      <c r="C4" s="47" t="s">
        <v>50</v>
      </c>
      <c r="D4" s="46">
        <f>Workings!D58</f>
        <v>4800</v>
      </c>
      <c r="E4" s="56"/>
      <c r="F4" s="45" t="s">
        <v>11</v>
      </c>
      <c r="G4" s="46">
        <f>Workings!G58</f>
        <v>6400</v>
      </c>
      <c r="H4" s="47" t="s">
        <v>52</v>
      </c>
      <c r="I4" s="46">
        <f>B4</f>
        <v>8800</v>
      </c>
      <c r="J4" s="56"/>
      <c r="K4" s="74" t="s">
        <v>48</v>
      </c>
      <c r="L4" s="105">
        <f>D4</f>
        <v>4800</v>
      </c>
      <c r="M4" s="76" t="e">
        <f>Workings!#REF!</f>
        <v>#REF!</v>
      </c>
      <c r="N4" s="46">
        <f>Workings!N58</f>
        <v>3200</v>
      </c>
    </row>
    <row r="5" spans="1:14" ht="16.149999999999999">
      <c r="A5" s="34"/>
      <c r="B5" s="34"/>
      <c r="C5" s="36"/>
      <c r="D5" s="35"/>
      <c r="E5" s="56"/>
      <c r="F5" s="34"/>
      <c r="G5" s="35">
        <f>Workings!G59</f>
        <v>2400</v>
      </c>
      <c r="H5" s="36"/>
      <c r="I5" s="35"/>
      <c r="J5" s="56"/>
      <c r="K5" s="38"/>
      <c r="L5" s="38"/>
      <c r="M5" s="75" t="e">
        <f>Workings!#REF!</f>
        <v>#REF!</v>
      </c>
      <c r="N5" s="37">
        <f>Workings!N59</f>
        <v>1600</v>
      </c>
    </row>
    <row r="6" spans="1:14" ht="16.899999999999999" thickBot="1">
      <c r="A6" s="34"/>
      <c r="B6" s="49"/>
      <c r="C6" s="36"/>
      <c r="D6" s="49"/>
      <c r="E6" s="56"/>
      <c r="F6" s="34"/>
      <c r="G6" s="49">
        <f>G4+G5</f>
        <v>8800</v>
      </c>
      <c r="H6" s="38"/>
      <c r="I6" s="49">
        <f>I4</f>
        <v>8800</v>
      </c>
      <c r="J6" s="56"/>
      <c r="K6" s="34"/>
      <c r="L6" s="49">
        <f>L4+L5</f>
        <v>4800</v>
      </c>
      <c r="M6" s="75"/>
      <c r="N6" s="77">
        <f>N4+N5</f>
        <v>4800</v>
      </c>
    </row>
    <row r="7" spans="1:14" ht="16.899999999999999" thickTop="1">
      <c r="A7" s="34"/>
      <c r="B7" s="35"/>
      <c r="C7" s="38"/>
      <c r="D7" s="34"/>
      <c r="E7" s="56"/>
      <c r="F7" s="34"/>
      <c r="G7" s="35"/>
      <c r="H7" s="38"/>
      <c r="I7" s="35">
        <f>G5</f>
        <v>2400</v>
      </c>
      <c r="J7" s="56"/>
      <c r="K7" s="34"/>
      <c r="L7" s="34"/>
      <c r="M7" s="75"/>
      <c r="N7" s="34"/>
    </row>
    <row r="8" spans="1:14" ht="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8">
      <c r="A9" s="56"/>
      <c r="B9" s="56"/>
      <c r="C9" s="56"/>
      <c r="D9" s="56"/>
      <c r="E9" s="56"/>
      <c r="F9" s="56"/>
      <c r="G9" s="120" t="str">
        <f>Workings!G63</f>
        <v>8,800*8/11=</v>
      </c>
      <c r="H9" s="120">
        <f>Workings!H63</f>
        <v>6400</v>
      </c>
      <c r="I9" s="120" t="s">
        <v>44</v>
      </c>
      <c r="J9" s="56"/>
      <c r="K9" s="195" t="str">
        <f>Workings!K63</f>
        <v>4800*8/12=</v>
      </c>
      <c r="L9" s="195"/>
      <c r="M9" s="78">
        <f>Workings!M63</f>
        <v>3200</v>
      </c>
      <c r="N9" s="106" t="s">
        <v>44</v>
      </c>
    </row>
    <row r="10" spans="1:14" ht="18">
      <c r="A10" s="56"/>
      <c r="B10" s="56"/>
      <c r="C10" s="56"/>
      <c r="D10" s="56"/>
      <c r="E10" s="56"/>
      <c r="F10" s="56"/>
      <c r="G10" s="120" t="str">
        <f>Workings!G64</f>
        <v>8,800*3/11=</v>
      </c>
      <c r="H10" s="120">
        <f>Workings!H64</f>
        <v>2400</v>
      </c>
      <c r="I10" s="120" t="s">
        <v>57</v>
      </c>
      <c r="J10" s="56"/>
      <c r="K10" s="195" t="str">
        <f>Workings!K64</f>
        <v>4800*4/12=</v>
      </c>
      <c r="L10" s="195"/>
      <c r="M10" s="78">
        <f>Workings!M64</f>
        <v>1600</v>
      </c>
      <c r="N10" s="107" t="s">
        <v>57</v>
      </c>
    </row>
    <row r="11" spans="1:14" ht="18">
      <c r="A11" s="56"/>
      <c r="B11" s="56"/>
      <c r="C11" s="56"/>
      <c r="D11" s="56"/>
      <c r="E11" s="56"/>
      <c r="F11" s="56"/>
      <c r="G11" s="120"/>
      <c r="H11" s="120"/>
      <c r="I11" s="120"/>
      <c r="J11" s="56"/>
      <c r="K11" s="194"/>
      <c r="L11" s="194"/>
      <c r="M11" s="194"/>
      <c r="N11" s="56"/>
    </row>
    <row r="12" spans="1:14" ht="16.149999999999999">
      <c r="A12" s="58"/>
      <c r="B12" s="56"/>
      <c r="C12" s="56"/>
      <c r="D12" s="56"/>
      <c r="E12" s="56"/>
      <c r="F12" s="56"/>
      <c r="G12" s="120"/>
      <c r="H12" s="120"/>
      <c r="I12" s="120"/>
      <c r="J12" s="56"/>
      <c r="K12" s="120"/>
      <c r="L12" s="120"/>
      <c r="M12" s="120"/>
      <c r="N12" s="56"/>
    </row>
    <row r="13" spans="1:14" ht="16.149999999999999">
      <c r="A13" s="57"/>
      <c r="B13" s="56"/>
      <c r="C13" s="56"/>
      <c r="D13" s="56"/>
      <c r="E13" s="56"/>
      <c r="F13" s="56"/>
      <c r="G13" s="120"/>
      <c r="H13" s="120"/>
      <c r="I13" s="120"/>
      <c r="J13" s="56"/>
      <c r="K13" s="120"/>
      <c r="L13" s="120"/>
      <c r="M13" s="120"/>
      <c r="N13" s="56"/>
    </row>
    <row r="14" spans="1:14" ht="16.149999999999999">
      <c r="A14" s="57"/>
      <c r="B14" s="56"/>
      <c r="C14" s="56"/>
      <c r="D14" s="56"/>
      <c r="E14" s="56"/>
      <c r="F14" s="56"/>
      <c r="G14" s="120"/>
      <c r="H14" s="120"/>
      <c r="I14" s="120"/>
      <c r="J14" s="56"/>
      <c r="K14" s="120"/>
      <c r="L14" s="120"/>
      <c r="M14" s="120"/>
      <c r="N14" s="56"/>
    </row>
    <row r="15" spans="1:14" ht="16.149999999999999">
      <c r="A15" s="57"/>
      <c r="B15" s="56"/>
      <c r="C15" s="56"/>
      <c r="D15" s="56"/>
      <c r="E15" s="56"/>
      <c r="F15" s="56"/>
      <c r="G15" s="120"/>
      <c r="H15" s="120"/>
      <c r="I15" s="120"/>
      <c r="J15" s="56"/>
      <c r="K15" s="120"/>
      <c r="L15" s="120"/>
      <c r="M15" s="120"/>
      <c r="N15" s="56"/>
    </row>
    <row r="16" spans="1:14" ht="18">
      <c r="A16" s="57" t="s">
        <v>129</v>
      </c>
      <c r="B16" s="56"/>
      <c r="C16" s="56"/>
      <c r="D16" s="56"/>
      <c r="E16" s="56"/>
      <c r="F16" s="56"/>
      <c r="G16" s="120"/>
      <c r="H16" s="120"/>
      <c r="I16" s="120"/>
      <c r="J16" s="56"/>
      <c r="K16" s="120"/>
      <c r="L16" s="120"/>
      <c r="M16" s="120"/>
      <c r="N16" s="56"/>
    </row>
    <row r="17" spans="1:14" ht="18">
      <c r="A17" s="160" t="s">
        <v>130</v>
      </c>
      <c r="B17" s="160"/>
      <c r="C17" s="160"/>
      <c r="D17" s="160"/>
      <c r="E17" s="56"/>
      <c r="F17" s="56"/>
      <c r="G17" s="160" t="s">
        <v>131</v>
      </c>
      <c r="H17" s="160"/>
      <c r="I17" s="160"/>
      <c r="J17" s="160"/>
      <c r="K17" s="120"/>
      <c r="L17" s="120"/>
      <c r="M17" s="120"/>
      <c r="N17" s="56"/>
    </row>
    <row r="18" spans="1:14" ht="18">
      <c r="A18" s="45" t="s">
        <v>132</v>
      </c>
      <c r="B18" s="64" t="s">
        <v>133</v>
      </c>
      <c r="C18" s="65" t="s">
        <v>134</v>
      </c>
      <c r="D18" s="64" t="s">
        <v>133</v>
      </c>
      <c r="E18" s="56"/>
      <c r="F18" s="56"/>
      <c r="G18" s="45" t="str">
        <f>C18</f>
        <v>Bal Due</v>
      </c>
      <c r="H18" s="64" t="s">
        <v>133</v>
      </c>
      <c r="I18" s="65" t="str">
        <f>A18</f>
        <v>PP Start</v>
      </c>
      <c r="J18" s="64" t="s">
        <v>133</v>
      </c>
      <c r="K18" s="120"/>
      <c r="L18" s="120"/>
      <c r="M18" s="120"/>
      <c r="N18" s="56"/>
    </row>
    <row r="19" spans="1:14" ht="18">
      <c r="A19" s="38" t="s">
        <v>135</v>
      </c>
      <c r="B19" s="66" t="s">
        <v>133</v>
      </c>
      <c r="C19" s="67" t="s">
        <v>44</v>
      </c>
      <c r="D19" s="66" t="s">
        <v>133</v>
      </c>
      <c r="E19" s="56"/>
      <c r="F19" s="56"/>
      <c r="G19" s="38" t="str">
        <f>C19</f>
        <v>P &amp; L</v>
      </c>
      <c r="H19" s="66" t="s">
        <v>133</v>
      </c>
      <c r="I19" s="67" t="str">
        <f>A19</f>
        <v>Amt Paid</v>
      </c>
      <c r="J19" s="66" t="s">
        <v>133</v>
      </c>
      <c r="K19" s="120"/>
      <c r="L19" s="120"/>
      <c r="M19" s="120"/>
      <c r="N19" s="56"/>
    </row>
    <row r="20" spans="1:14" ht="18">
      <c r="A20" s="34" t="s">
        <v>134</v>
      </c>
      <c r="B20" s="117" t="s">
        <v>133</v>
      </c>
      <c r="C20" s="67" t="s">
        <v>136</v>
      </c>
      <c r="D20" s="119" t="s">
        <v>133</v>
      </c>
      <c r="E20" s="56"/>
      <c r="F20" s="56"/>
      <c r="G20" s="34" t="str">
        <f>C20</f>
        <v>Bal PP</v>
      </c>
      <c r="H20" s="117" t="s">
        <v>133</v>
      </c>
      <c r="I20" s="67" t="str">
        <f>A20</f>
        <v>Bal Due</v>
      </c>
      <c r="J20" s="119" t="s">
        <v>133</v>
      </c>
      <c r="K20" s="120"/>
      <c r="L20" s="120"/>
      <c r="M20" s="120"/>
      <c r="N20" s="56"/>
    </row>
    <row r="21" spans="1:14" ht="18">
      <c r="A21" s="34"/>
      <c r="B21" s="68" t="str">
        <f>B18</f>
        <v>X</v>
      </c>
      <c r="C21" s="67"/>
      <c r="D21" s="68" t="s">
        <v>133</v>
      </c>
      <c r="E21" s="56"/>
      <c r="F21" s="56"/>
      <c r="G21" s="34"/>
      <c r="H21" s="68" t="str">
        <f>H18</f>
        <v>X</v>
      </c>
      <c r="I21" s="67"/>
      <c r="J21" s="68" t="s">
        <v>133</v>
      </c>
      <c r="K21" s="120"/>
      <c r="L21" s="120"/>
      <c r="M21" s="120"/>
      <c r="N21" s="56"/>
    </row>
    <row r="22" spans="1:14" ht="18">
      <c r="A22" s="34"/>
      <c r="B22" s="35"/>
      <c r="C22" s="38"/>
      <c r="D22" s="34"/>
      <c r="E22" s="56"/>
      <c r="F22" s="56"/>
      <c r="G22" s="120"/>
      <c r="H22" s="120"/>
      <c r="I22" s="120"/>
      <c r="J22" s="56"/>
      <c r="K22" s="120"/>
      <c r="L22" s="120"/>
      <c r="M22" s="120"/>
      <c r="N22" s="56"/>
    </row>
    <row r="23" spans="1:14" ht="17.45">
      <c r="A23" s="161" t="s">
        <v>59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</row>
    <row r="24" spans="1:14" ht="15.6">
      <c r="A24" s="36" t="s">
        <v>48</v>
      </c>
      <c r="B24" s="37" t="s">
        <v>15</v>
      </c>
      <c r="C24" s="38" t="s">
        <v>69</v>
      </c>
      <c r="D24" s="38" t="s">
        <v>16</v>
      </c>
      <c r="E24" s="37">
        <v>4500</v>
      </c>
      <c r="F24" s="37"/>
      <c r="G24" s="37" t="s">
        <v>137</v>
      </c>
      <c r="H24" s="37"/>
      <c r="I24" s="37"/>
      <c r="J24" s="37"/>
      <c r="K24" s="37"/>
      <c r="L24" s="37"/>
      <c r="M24" s="37"/>
      <c r="N24" s="39"/>
    </row>
    <row r="25" spans="1:14" ht="15.6">
      <c r="A25" s="59" t="s">
        <v>48</v>
      </c>
      <c r="B25" s="37" t="s">
        <v>60</v>
      </c>
      <c r="C25" s="37" t="s">
        <v>42</v>
      </c>
      <c r="D25" s="37" t="s">
        <v>61</v>
      </c>
      <c r="E25" s="37">
        <v>-1500</v>
      </c>
      <c r="F25" s="37"/>
      <c r="G25" s="37" t="s">
        <v>138</v>
      </c>
      <c r="H25" s="37"/>
      <c r="I25" s="37"/>
      <c r="J25" s="37"/>
      <c r="K25" s="37"/>
      <c r="L25" s="37"/>
      <c r="M25" s="37"/>
      <c r="N25" s="39"/>
    </row>
    <row r="26" spans="1:14" ht="15.6">
      <c r="A26" s="36" t="s">
        <v>62</v>
      </c>
      <c r="B26" s="37" t="s">
        <v>63</v>
      </c>
      <c r="C26" s="38" t="s">
        <v>42</v>
      </c>
      <c r="D26" s="38" t="s">
        <v>16</v>
      </c>
      <c r="E26" s="37">
        <v>4500</v>
      </c>
      <c r="F26" s="37"/>
      <c r="G26" s="37" t="s">
        <v>139</v>
      </c>
      <c r="H26" s="37"/>
      <c r="I26" s="37"/>
      <c r="J26" s="37"/>
      <c r="K26" s="37"/>
      <c r="L26" s="37"/>
      <c r="M26" s="37"/>
      <c r="N26" s="39"/>
    </row>
    <row r="27" spans="1:14" ht="15.6">
      <c r="A27" s="36" t="s">
        <v>64</v>
      </c>
      <c r="B27" s="37" t="s">
        <v>20</v>
      </c>
      <c r="C27" s="38" t="s">
        <v>69</v>
      </c>
      <c r="D27" s="38" t="s">
        <v>61</v>
      </c>
      <c r="E27" s="38">
        <v>-1500</v>
      </c>
      <c r="F27" s="38"/>
      <c r="G27" s="38" t="s">
        <v>140</v>
      </c>
      <c r="H27" s="38"/>
      <c r="I27" s="38"/>
      <c r="J27" s="38"/>
      <c r="K27" s="37"/>
      <c r="L27" s="37"/>
      <c r="M27" s="37"/>
      <c r="N27" s="39"/>
    </row>
    <row r="28" spans="1:14" ht="15.6">
      <c r="A28" s="3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2"/>
    </row>
    <row r="29" spans="1:14" s="34" customFormat="1" ht="15.6">
      <c r="A29" s="36" t="s">
        <v>141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4" ht="15"/>
  </sheetData>
  <mergeCells count="10">
    <mergeCell ref="K11:M11"/>
    <mergeCell ref="A23:N23"/>
    <mergeCell ref="A1:N1"/>
    <mergeCell ref="A3:D3"/>
    <mergeCell ref="F3:I3"/>
    <mergeCell ref="K3:N3"/>
    <mergeCell ref="K9:L9"/>
    <mergeCell ref="K10:L10"/>
    <mergeCell ref="A17:D17"/>
    <mergeCell ref="G17:J1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710D-216D-41DF-9B6F-2E026E309C14}">
  <dimension ref="A1:N29"/>
  <sheetViews>
    <sheetView topLeftCell="A18" workbookViewId="0">
      <selection activeCell="A3" sqref="A3"/>
    </sheetView>
  </sheetViews>
  <sheetFormatPr defaultRowHeight="15"/>
  <cols>
    <col min="1" max="1" width="9.7109375" bestFit="1" customWidth="1"/>
    <col min="4" max="4" width="9.7109375" bestFit="1" customWidth="1"/>
  </cols>
  <sheetData>
    <row r="1" spans="1:14" ht="30" customHeight="1">
      <c r="A1" s="157" t="s">
        <v>142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18.75">
      <c r="A2" s="34"/>
      <c r="B2" s="35"/>
      <c r="C2" s="34"/>
      <c r="D2" s="34"/>
      <c r="E2" s="34"/>
      <c r="F2" s="34"/>
      <c r="G2" s="108"/>
      <c r="H2" s="34"/>
      <c r="I2" s="34"/>
      <c r="J2" s="34"/>
      <c r="K2" s="34"/>
      <c r="L2" s="34"/>
      <c r="M2" s="34"/>
      <c r="N2" s="34"/>
    </row>
    <row r="3" spans="1:14" ht="16.5">
      <c r="A3" s="160" t="s">
        <v>48</v>
      </c>
      <c r="B3" s="160"/>
      <c r="C3" s="160"/>
      <c r="D3" s="160"/>
      <c r="E3" s="34"/>
      <c r="F3" s="160" t="s">
        <v>66</v>
      </c>
      <c r="G3" s="160"/>
      <c r="H3" s="160"/>
      <c r="I3" s="160"/>
      <c r="J3" s="34"/>
      <c r="K3" s="34"/>
      <c r="L3" s="34"/>
      <c r="M3" s="34"/>
      <c r="N3" s="34"/>
    </row>
    <row r="4" spans="1:14" ht="16.5">
      <c r="A4" s="45"/>
      <c r="B4" s="46"/>
      <c r="C4" s="47"/>
      <c r="D4" s="46">
        <f>D15</f>
        <v>29500</v>
      </c>
      <c r="E4" s="34"/>
      <c r="F4" s="45"/>
      <c r="G4" s="46">
        <f>D15</f>
        <v>29500</v>
      </c>
      <c r="H4" s="47"/>
      <c r="I4" s="46"/>
      <c r="J4" s="34"/>
      <c r="K4" s="34"/>
      <c r="L4" s="34"/>
      <c r="M4" s="34"/>
      <c r="N4" s="34"/>
    </row>
    <row r="5" spans="1:14" ht="16.5">
      <c r="A5" s="34"/>
      <c r="B5" s="34"/>
      <c r="C5" s="36"/>
      <c r="D5" s="35"/>
      <c r="E5" s="34"/>
      <c r="F5" s="34"/>
      <c r="G5" s="34"/>
      <c r="H5" s="36"/>
      <c r="I5" s="35"/>
      <c r="J5" s="34"/>
      <c r="K5" s="34"/>
      <c r="L5" s="34"/>
      <c r="M5" s="34"/>
      <c r="N5" s="34"/>
    </row>
    <row r="6" spans="1:14" ht="16.5">
      <c r="A6" s="34"/>
      <c r="B6" s="34"/>
      <c r="C6" s="36"/>
      <c r="D6" s="35"/>
      <c r="E6" s="34"/>
      <c r="F6" s="34"/>
      <c r="G6" s="34"/>
      <c r="H6" s="36"/>
      <c r="I6" s="35"/>
      <c r="J6" s="34"/>
      <c r="K6" s="34"/>
      <c r="L6" s="34"/>
      <c r="M6" s="34"/>
      <c r="N6" s="34"/>
    </row>
    <row r="7" spans="1:14" ht="16.5">
      <c r="A7" s="34"/>
      <c r="B7" s="34"/>
      <c r="C7" s="34"/>
      <c r="D7" s="35"/>
      <c r="E7" s="34"/>
      <c r="F7" s="34"/>
      <c r="G7" s="34"/>
      <c r="H7" s="34"/>
      <c r="I7" s="35"/>
      <c r="J7" s="34"/>
      <c r="K7" s="34"/>
      <c r="L7" s="34"/>
      <c r="M7" s="34"/>
      <c r="N7" s="34"/>
    </row>
    <row r="8" spans="1:14" ht="16.5">
      <c r="A8" s="34"/>
      <c r="B8" s="34"/>
      <c r="C8" s="34"/>
      <c r="D8" s="35"/>
      <c r="E8" s="34"/>
      <c r="F8" s="34"/>
      <c r="G8" s="34"/>
      <c r="H8" s="34"/>
      <c r="I8" s="35"/>
      <c r="J8" s="34"/>
      <c r="K8" s="34"/>
      <c r="L8" s="34"/>
      <c r="M8" s="34"/>
      <c r="N8" s="35"/>
    </row>
    <row r="9" spans="1:14">
      <c r="A9" s="188" t="s">
        <v>67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</row>
    <row r="10" spans="1:14">
      <c r="A10" s="196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8"/>
    </row>
    <row r="11" spans="1:14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3"/>
    </row>
    <row r="12" spans="1:14" ht="16.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16.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18.75">
      <c r="A14" s="35">
        <v>450000</v>
      </c>
      <c r="B14" s="34"/>
      <c r="C14" s="34"/>
      <c r="D14" s="35">
        <v>590000</v>
      </c>
      <c r="E14" s="34" t="s">
        <v>68</v>
      </c>
      <c r="F14" s="34"/>
      <c r="G14" s="108"/>
      <c r="H14" s="34"/>
      <c r="I14" s="34"/>
      <c r="J14" s="34"/>
      <c r="K14" s="34"/>
      <c r="L14" s="34"/>
      <c r="M14" s="34"/>
      <c r="N14" s="34"/>
    </row>
    <row r="15" spans="1:14" ht="18.75">
      <c r="A15" s="35">
        <v>140000</v>
      </c>
      <c r="B15" s="34"/>
      <c r="C15" s="34"/>
      <c r="D15" s="34">
        <f>D14*0.05</f>
        <v>29500</v>
      </c>
      <c r="E15" s="34"/>
      <c r="F15" s="34"/>
      <c r="G15" s="108"/>
      <c r="H15" s="34"/>
      <c r="I15" s="34"/>
      <c r="J15" s="34"/>
      <c r="K15" s="34"/>
      <c r="L15" s="34"/>
      <c r="M15" s="34"/>
      <c r="N15" s="34"/>
    </row>
    <row r="16" spans="1:14" ht="18.75">
      <c r="A16" s="49">
        <f>A14+A15</f>
        <v>590000</v>
      </c>
      <c r="B16" s="34"/>
      <c r="C16" s="34"/>
      <c r="D16" s="34"/>
      <c r="E16" s="34"/>
      <c r="F16" s="34"/>
      <c r="G16" s="108"/>
      <c r="H16" s="34"/>
      <c r="I16" s="34"/>
      <c r="J16" s="34"/>
      <c r="K16" s="34"/>
      <c r="L16" s="34"/>
      <c r="M16" s="34"/>
      <c r="N16" s="34"/>
    </row>
    <row r="17" spans="1:14" ht="18.75">
      <c r="A17" s="34"/>
      <c r="B17" s="34"/>
      <c r="C17" s="34"/>
      <c r="D17" s="34"/>
      <c r="E17" s="34"/>
      <c r="F17" s="34"/>
      <c r="G17" s="108"/>
      <c r="H17" s="34"/>
      <c r="I17" s="34"/>
      <c r="J17" s="34"/>
      <c r="K17" s="34"/>
      <c r="L17" s="34"/>
      <c r="M17" s="34"/>
      <c r="N17" s="34"/>
    </row>
    <row r="18" spans="1:14" ht="18.75">
      <c r="A18" s="34"/>
      <c r="B18" s="34"/>
      <c r="C18" s="34"/>
      <c r="D18" s="34"/>
      <c r="E18" s="34"/>
      <c r="F18" s="34"/>
      <c r="G18" s="108"/>
      <c r="H18" s="34"/>
      <c r="I18" s="34"/>
      <c r="J18" s="34"/>
      <c r="K18" s="34"/>
      <c r="L18" s="34"/>
      <c r="M18" s="34"/>
      <c r="N18" s="34"/>
    </row>
    <row r="19" spans="1:14" ht="18.75">
      <c r="A19" s="161" t="s">
        <v>59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</row>
    <row r="20" spans="1:14" ht="16.5">
      <c r="A20" s="36" t="s">
        <v>48</v>
      </c>
      <c r="B20" s="35"/>
      <c r="C20" s="35" t="s">
        <v>15</v>
      </c>
      <c r="D20" s="34" t="s">
        <v>69</v>
      </c>
      <c r="E20" s="34" t="s">
        <v>16</v>
      </c>
      <c r="F20" s="35">
        <f>B4</f>
        <v>0</v>
      </c>
      <c r="G20" s="35"/>
      <c r="H20" s="35" t="s">
        <v>70</v>
      </c>
      <c r="I20" s="35"/>
      <c r="J20" s="35"/>
      <c r="K20" s="35"/>
      <c r="L20" s="35"/>
      <c r="M20" s="35"/>
      <c r="N20" s="62"/>
    </row>
    <row r="21" spans="1:14" ht="16.5">
      <c r="A21" s="36" t="s">
        <v>66</v>
      </c>
      <c r="B21" s="35"/>
      <c r="C21" s="35" t="s">
        <v>20</v>
      </c>
      <c r="D21" s="34" t="s">
        <v>42</v>
      </c>
      <c r="E21" s="34" t="s">
        <v>16</v>
      </c>
      <c r="F21" s="35">
        <f>I4</f>
        <v>0</v>
      </c>
      <c r="G21" s="35"/>
      <c r="H21" s="35" t="s">
        <v>71</v>
      </c>
      <c r="I21" s="35"/>
      <c r="J21" s="35"/>
      <c r="K21" s="35"/>
      <c r="L21" s="35"/>
      <c r="M21" s="35"/>
      <c r="N21" s="62"/>
    </row>
    <row r="22" spans="1:14" ht="16.5">
      <c r="A22" s="41" t="s">
        <v>32</v>
      </c>
      <c r="B22" s="42"/>
      <c r="C22" s="42" t="s">
        <v>20</v>
      </c>
      <c r="D22" s="43" t="s">
        <v>42</v>
      </c>
      <c r="E22" s="43" t="s">
        <v>16</v>
      </c>
      <c r="F22" s="42">
        <f>N4</f>
        <v>0</v>
      </c>
      <c r="G22" s="61"/>
      <c r="H22" s="42" t="str">
        <f>H21</f>
        <v>We owe the money back to shareholders so the liability increases</v>
      </c>
      <c r="I22" s="61"/>
      <c r="J22" s="43"/>
      <c r="K22" s="43"/>
      <c r="L22" s="43"/>
      <c r="M22" s="43"/>
      <c r="N22" s="44"/>
    </row>
    <row r="24" spans="1:14" ht="16.5">
      <c r="A24" s="50" t="s">
        <v>116</v>
      </c>
      <c r="B24" s="51"/>
      <c r="C24" s="34"/>
      <c r="D24" s="34"/>
      <c r="E24" s="34"/>
      <c r="F24" s="34"/>
      <c r="G24" s="34"/>
      <c r="H24" s="34"/>
      <c r="I24" s="34"/>
      <c r="J24" s="34"/>
    </row>
    <row r="25" spans="1:14" ht="16.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4" ht="16.5">
      <c r="A26" s="169" t="s">
        <v>117</v>
      </c>
      <c r="B26" s="169"/>
      <c r="C26" s="169"/>
      <c r="D26" s="169"/>
      <c r="E26" s="34"/>
      <c r="F26" s="34"/>
      <c r="G26" s="169" t="s">
        <v>118</v>
      </c>
      <c r="H26" s="169"/>
      <c r="I26" s="169"/>
      <c r="J26" s="169"/>
    </row>
    <row r="27" spans="1:14" ht="16.5">
      <c r="A27" s="164" t="s">
        <v>119</v>
      </c>
      <c r="B27" s="165"/>
      <c r="C27" s="164" t="s">
        <v>120</v>
      </c>
      <c r="D27" s="164"/>
      <c r="E27" s="34"/>
      <c r="F27" s="34"/>
      <c r="G27" s="164" t="s">
        <v>121</v>
      </c>
      <c r="H27" s="165"/>
      <c r="I27" s="164" t="s">
        <v>122</v>
      </c>
      <c r="J27" s="164"/>
    </row>
    <row r="28" spans="1:14" ht="16.5">
      <c r="A28" s="166"/>
      <c r="B28" s="167"/>
      <c r="C28" s="166"/>
      <c r="D28" s="166"/>
      <c r="E28" s="34"/>
      <c r="F28" s="34"/>
      <c r="G28" s="166"/>
      <c r="H28" s="167"/>
      <c r="I28" s="166"/>
      <c r="J28" s="166"/>
    </row>
    <row r="29" spans="1:14" ht="16.5">
      <c r="A29" s="166"/>
      <c r="B29" s="167"/>
      <c r="C29" s="166"/>
      <c r="D29" s="166"/>
      <c r="E29" s="34"/>
      <c r="F29" s="34"/>
      <c r="G29" s="166"/>
      <c r="H29" s="167"/>
      <c r="I29" s="166"/>
      <c r="J29" s="166"/>
    </row>
  </sheetData>
  <mergeCells count="11">
    <mergeCell ref="A26:D26"/>
    <mergeCell ref="G26:J26"/>
    <mergeCell ref="A27:B29"/>
    <mergeCell ref="C27:D29"/>
    <mergeCell ref="G27:H29"/>
    <mergeCell ref="I27:J29"/>
    <mergeCell ref="A1:N1"/>
    <mergeCell ref="A3:D3"/>
    <mergeCell ref="F3:I3"/>
    <mergeCell ref="A9:N11"/>
    <mergeCell ref="A19:N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3794-DB1F-4D78-A2CB-EB58BB2197DC}">
  <dimension ref="A1:N29"/>
  <sheetViews>
    <sheetView topLeftCell="A3" workbookViewId="0">
      <selection activeCell="P11" sqref="P11"/>
    </sheetView>
  </sheetViews>
  <sheetFormatPr defaultRowHeight="14.45"/>
  <sheetData>
    <row r="1" spans="1:14" ht="30" customHeight="1" thickBot="1">
      <c r="A1" s="157" t="s">
        <v>143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16.149999999999999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6.149999999999999">
      <c r="A3" s="160" t="s">
        <v>48</v>
      </c>
      <c r="B3" s="160"/>
      <c r="C3" s="160"/>
      <c r="D3" s="160"/>
      <c r="E3" s="56"/>
      <c r="F3" s="160" t="s">
        <v>73</v>
      </c>
      <c r="G3" s="160"/>
      <c r="H3" s="160"/>
      <c r="I3" s="160"/>
      <c r="J3" s="56"/>
      <c r="K3" s="160" t="s">
        <v>144</v>
      </c>
      <c r="L3" s="160"/>
      <c r="M3" s="160"/>
      <c r="N3" s="160"/>
    </row>
    <row r="4" spans="1:14" ht="16.149999999999999">
      <c r="A4" s="45"/>
      <c r="B4" s="46">
        <v>840</v>
      </c>
      <c r="C4" s="47"/>
      <c r="D4" s="46"/>
      <c r="E4" s="56"/>
      <c r="F4" s="45"/>
      <c r="G4" s="46">
        <f>Workings!G98</f>
        <v>360</v>
      </c>
      <c r="H4" s="47"/>
      <c r="I4" s="46"/>
      <c r="J4" s="56"/>
      <c r="K4" s="45"/>
      <c r="L4" s="46"/>
      <c r="M4" s="47"/>
      <c r="N4" s="46">
        <f>Workings!N98</f>
        <v>1200</v>
      </c>
    </row>
    <row r="5" spans="1:14" ht="18">
      <c r="A5" s="34"/>
      <c r="B5" s="34"/>
      <c r="C5" s="36"/>
      <c r="D5" s="35"/>
      <c r="E5" s="56"/>
      <c r="F5" s="34"/>
      <c r="G5" s="82">
        <f>Workings!G99</f>
        <v>780</v>
      </c>
      <c r="H5" s="38"/>
      <c r="I5" s="35"/>
      <c r="J5" s="56"/>
      <c r="K5" s="34"/>
      <c r="L5" s="34"/>
      <c r="M5" s="36"/>
      <c r="N5" s="37">
        <f>Workings!N99</f>
        <v>130</v>
      </c>
    </row>
    <row r="6" spans="1:14" ht="18">
      <c r="A6" s="34"/>
      <c r="B6" s="34"/>
      <c r="C6" s="38"/>
      <c r="D6" s="35"/>
      <c r="E6" s="56"/>
      <c r="F6" s="34"/>
      <c r="G6" s="34"/>
      <c r="H6" s="38"/>
      <c r="I6" s="35"/>
      <c r="J6" s="56"/>
      <c r="K6" s="34"/>
      <c r="L6" s="34"/>
      <c r="M6" s="38"/>
      <c r="N6" s="77">
        <f>Workings!N100</f>
        <v>1330</v>
      </c>
    </row>
    <row r="7" spans="1:14" ht="18">
      <c r="A7" s="160" t="s">
        <v>74</v>
      </c>
      <c r="B7" s="160"/>
      <c r="C7" s="160"/>
      <c r="D7" s="160"/>
      <c r="E7" s="56"/>
      <c r="F7" s="34"/>
      <c r="G7" s="34"/>
      <c r="H7" s="38"/>
      <c r="I7" s="35"/>
      <c r="J7" s="56"/>
      <c r="K7" s="34"/>
      <c r="L7" s="34"/>
      <c r="M7" s="38"/>
      <c r="N7" s="35"/>
    </row>
    <row r="8" spans="1:14" ht="16.149999999999999">
      <c r="A8" s="45"/>
      <c r="B8" s="46"/>
      <c r="C8" s="47"/>
      <c r="D8" s="46">
        <v>650</v>
      </c>
      <c r="E8" s="56"/>
      <c r="F8" s="34"/>
      <c r="G8" s="34"/>
      <c r="H8" s="38"/>
      <c r="I8" s="35"/>
      <c r="J8" s="56"/>
      <c r="K8" s="34"/>
      <c r="L8" s="34"/>
      <c r="M8" s="38"/>
      <c r="N8" s="35"/>
    </row>
    <row r="9" spans="1:14" ht="16.149999999999999">
      <c r="A9" s="34"/>
      <c r="B9" s="34"/>
      <c r="C9" s="36"/>
      <c r="D9" s="35"/>
      <c r="E9" s="56"/>
      <c r="F9" s="34"/>
      <c r="G9" s="34"/>
      <c r="H9" s="38"/>
      <c r="I9" s="35"/>
      <c r="J9" s="56"/>
      <c r="K9" s="34"/>
      <c r="L9" s="34"/>
      <c r="M9" s="38"/>
      <c r="N9" s="35"/>
    </row>
    <row r="10" spans="1:14" ht="16.149999999999999">
      <c r="A10" s="56"/>
      <c r="B10" s="56"/>
      <c r="C10" s="56"/>
      <c r="D10" s="56"/>
      <c r="E10" s="56"/>
      <c r="F10" s="120" t="str">
        <f>Workings!F104</f>
        <v>70% =</v>
      </c>
      <c r="G10" s="120">
        <v>840</v>
      </c>
      <c r="H10" s="56"/>
      <c r="I10" s="56"/>
      <c r="J10" s="56"/>
      <c r="K10" s="120" t="str">
        <f>Workings!K104</f>
        <v>120% =</v>
      </c>
      <c r="L10" s="120">
        <f>Workings!L104</f>
        <v>780</v>
      </c>
      <c r="M10" s="56"/>
      <c r="N10" s="56"/>
    </row>
    <row r="11" spans="1:14" ht="18">
      <c r="A11" s="56"/>
      <c r="B11" s="56"/>
      <c r="C11" s="56"/>
      <c r="D11" s="56"/>
      <c r="E11" s="56"/>
      <c r="F11" s="120" t="str">
        <f>Workings!F105</f>
        <v>1%=</v>
      </c>
      <c r="G11" s="120" t="str">
        <f>Workings!G105</f>
        <v>840/70</v>
      </c>
      <c r="H11" s="56"/>
      <c r="I11" s="56"/>
      <c r="J11" s="56"/>
      <c r="K11" s="120" t="str">
        <f>Workings!K105</f>
        <v>1% =</v>
      </c>
      <c r="L11" s="120" t="str">
        <f>Workings!L105</f>
        <v>780/120</v>
      </c>
      <c r="M11" s="56"/>
      <c r="N11" s="56"/>
    </row>
    <row r="12" spans="1:14" ht="18">
      <c r="A12" s="56"/>
      <c r="B12" s="56"/>
      <c r="C12" s="56"/>
      <c r="D12" s="56"/>
      <c r="E12" s="56"/>
      <c r="F12" s="120"/>
      <c r="G12" s="120">
        <f>Workings!G106</f>
        <v>12</v>
      </c>
      <c r="H12" s="56"/>
      <c r="I12" s="56"/>
      <c r="J12" s="56"/>
      <c r="K12" s="120"/>
      <c r="L12" s="120">
        <f>Workings!L106</f>
        <v>6.5</v>
      </c>
      <c r="M12" s="56"/>
      <c r="N12" s="56"/>
    </row>
    <row r="13" spans="1:14" ht="18">
      <c r="A13" s="56"/>
      <c r="B13" s="56"/>
      <c r="C13" s="56"/>
      <c r="D13" s="56"/>
      <c r="E13" s="56"/>
      <c r="F13" s="60">
        <v>1</v>
      </c>
      <c r="G13" s="120">
        <f>Workings!G107</f>
        <v>1200</v>
      </c>
      <c r="H13" s="56"/>
      <c r="I13" s="56"/>
      <c r="J13" s="56"/>
      <c r="K13" s="120" t="str">
        <f>Workings!K107</f>
        <v xml:space="preserve">100% = </v>
      </c>
      <c r="L13" s="120">
        <f>Workings!L107</f>
        <v>650</v>
      </c>
      <c r="M13" s="56"/>
      <c r="N13" s="56"/>
    </row>
    <row r="14" spans="1:14" ht="16.5">
      <c r="K14" s="120"/>
      <c r="L14" s="120"/>
    </row>
    <row r="15" spans="1:14" ht="16.5">
      <c r="F15" s="199" t="str">
        <f>Workings!E108</f>
        <v>1,200- 840 = 360</v>
      </c>
      <c r="G15" s="200"/>
      <c r="H15" s="34"/>
      <c r="K15" s="120"/>
      <c r="L15" s="120"/>
    </row>
    <row r="17" spans="1:14" ht="17.45">
      <c r="A17" s="161" t="s">
        <v>59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14" ht="15.6">
      <c r="A18" s="36" t="s">
        <v>48</v>
      </c>
      <c r="B18" s="37" t="s">
        <v>15</v>
      </c>
      <c r="C18" s="38" t="s">
        <v>69</v>
      </c>
      <c r="D18" s="38" t="s">
        <v>16</v>
      </c>
      <c r="E18" s="37">
        <f>B4</f>
        <v>840</v>
      </c>
      <c r="F18" s="37"/>
      <c r="G18" s="37" t="s">
        <v>145</v>
      </c>
      <c r="H18" s="37"/>
      <c r="I18" s="37"/>
      <c r="J18" s="37"/>
      <c r="K18" s="37"/>
      <c r="L18" s="37"/>
      <c r="M18" s="37"/>
      <c r="N18" s="39"/>
    </row>
    <row r="19" spans="1:14" ht="15.6">
      <c r="A19" s="59" t="s">
        <v>73</v>
      </c>
      <c r="B19" s="37" t="s">
        <v>60</v>
      </c>
      <c r="C19" s="37" t="s">
        <v>69</v>
      </c>
      <c r="D19" s="37" t="s">
        <v>16</v>
      </c>
      <c r="E19" s="37">
        <f>G4</f>
        <v>360</v>
      </c>
      <c r="F19" s="37"/>
      <c r="G19" s="37" t="s">
        <v>146</v>
      </c>
      <c r="H19" s="37"/>
      <c r="I19" s="37"/>
      <c r="J19" s="37"/>
      <c r="K19" s="37"/>
      <c r="L19" s="37"/>
      <c r="M19" s="37"/>
      <c r="N19" s="39"/>
    </row>
    <row r="20" spans="1:14" ht="15.6">
      <c r="A20" s="59" t="s">
        <v>1</v>
      </c>
      <c r="B20" s="37" t="s">
        <v>60</v>
      </c>
      <c r="C20" s="37" t="s">
        <v>69</v>
      </c>
      <c r="D20" s="37" t="s">
        <v>16</v>
      </c>
      <c r="E20" s="37">
        <f>G5</f>
        <v>780</v>
      </c>
      <c r="F20" s="37"/>
      <c r="G20" s="37" t="s">
        <v>147</v>
      </c>
      <c r="H20" s="37"/>
      <c r="I20" s="37"/>
      <c r="J20" s="37"/>
      <c r="K20" s="37"/>
      <c r="L20" s="37"/>
      <c r="M20" s="37"/>
      <c r="N20" s="39"/>
    </row>
    <row r="21" spans="1:14" ht="15.6">
      <c r="A21" s="36" t="s">
        <v>44</v>
      </c>
      <c r="B21" s="37" t="s">
        <v>63</v>
      </c>
      <c r="C21" s="38" t="s">
        <v>42</v>
      </c>
      <c r="D21" s="38" t="s">
        <v>16</v>
      </c>
      <c r="E21" s="37" t="s">
        <v>148</v>
      </c>
      <c r="F21" s="37"/>
      <c r="G21" s="37" t="s">
        <v>149</v>
      </c>
      <c r="H21" s="37"/>
      <c r="I21" s="37"/>
      <c r="J21" s="37"/>
      <c r="K21" s="37"/>
      <c r="L21" s="37"/>
      <c r="M21" s="37"/>
      <c r="N21" s="39"/>
    </row>
    <row r="22" spans="1:14" ht="15.6">
      <c r="A22" s="41" t="s">
        <v>74</v>
      </c>
      <c r="B22" s="42" t="s">
        <v>60</v>
      </c>
      <c r="C22" s="43" t="s">
        <v>42</v>
      </c>
      <c r="D22" s="43" t="s">
        <v>61</v>
      </c>
      <c r="E22" s="42">
        <f>D8</f>
        <v>650</v>
      </c>
      <c r="F22" s="43"/>
      <c r="G22" s="43" t="s">
        <v>150</v>
      </c>
      <c r="H22" s="43"/>
      <c r="I22" s="43"/>
      <c r="J22" s="43"/>
      <c r="K22" s="42"/>
      <c r="L22" s="42"/>
      <c r="M22" s="42"/>
      <c r="N22" s="44"/>
    </row>
    <row r="24" spans="1:14" ht="15.6">
      <c r="A24" s="50" t="s">
        <v>116</v>
      </c>
      <c r="B24" s="51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5.6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15.6">
      <c r="A26" s="169" t="s">
        <v>117</v>
      </c>
      <c r="B26" s="169"/>
      <c r="C26" s="169"/>
      <c r="D26" s="169"/>
      <c r="E26" s="34"/>
      <c r="F26" s="34"/>
      <c r="G26" s="169" t="s">
        <v>118</v>
      </c>
      <c r="H26" s="169"/>
      <c r="I26" s="169"/>
      <c r="J26" s="169"/>
      <c r="K26" s="34"/>
      <c r="L26" s="34"/>
      <c r="M26" s="34"/>
      <c r="N26" s="34"/>
    </row>
    <row r="27" spans="1:14" ht="15.6">
      <c r="A27" s="164" t="s">
        <v>119</v>
      </c>
      <c r="B27" s="165"/>
      <c r="C27" s="164" t="s">
        <v>120</v>
      </c>
      <c r="D27" s="164"/>
      <c r="E27" s="38"/>
      <c r="F27" s="34"/>
      <c r="G27" s="164" t="s">
        <v>121</v>
      </c>
      <c r="H27" s="165"/>
      <c r="I27" s="164" t="s">
        <v>122</v>
      </c>
      <c r="J27" s="164"/>
      <c r="K27" s="34"/>
      <c r="L27" s="34"/>
      <c r="M27" s="34"/>
      <c r="N27" s="34"/>
    </row>
    <row r="28" spans="1:14" ht="15.6">
      <c r="A28" s="166"/>
      <c r="B28" s="167"/>
      <c r="C28" s="166"/>
      <c r="D28" s="168"/>
      <c r="E28" s="38"/>
      <c r="F28" s="34"/>
      <c r="G28" s="166"/>
      <c r="H28" s="167"/>
      <c r="I28" s="166"/>
      <c r="J28" s="168"/>
      <c r="K28" s="34"/>
      <c r="L28" s="34"/>
      <c r="M28" s="34"/>
      <c r="N28" s="34"/>
    </row>
    <row r="29" spans="1:14" ht="15.6">
      <c r="A29" s="166"/>
      <c r="B29" s="167"/>
      <c r="C29" s="166"/>
      <c r="D29" s="168"/>
      <c r="E29" s="38"/>
      <c r="F29" s="34"/>
      <c r="G29" s="166"/>
      <c r="H29" s="167"/>
      <c r="I29" s="166"/>
      <c r="J29" s="168"/>
      <c r="K29" s="34"/>
      <c r="L29" s="34"/>
      <c r="M29" s="34"/>
      <c r="N29" s="34"/>
    </row>
  </sheetData>
  <mergeCells count="13">
    <mergeCell ref="A26:D26"/>
    <mergeCell ref="G26:J26"/>
    <mergeCell ref="A27:B29"/>
    <mergeCell ref="C27:D29"/>
    <mergeCell ref="G27:H29"/>
    <mergeCell ref="I27:J29"/>
    <mergeCell ref="A17:N17"/>
    <mergeCell ref="F15:G15"/>
    <mergeCell ref="A1:N1"/>
    <mergeCell ref="A3:D3"/>
    <mergeCell ref="F3:I3"/>
    <mergeCell ref="K3:N3"/>
    <mergeCell ref="A7:D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128A-6CEC-4A1A-A76D-455997E58D1C}">
  <dimension ref="A1:N23"/>
  <sheetViews>
    <sheetView workbookViewId="0">
      <selection activeCell="P14" sqref="P14"/>
    </sheetView>
  </sheetViews>
  <sheetFormatPr defaultRowHeight="14.45"/>
  <cols>
    <col min="3" max="3" width="9.7109375" bestFit="1" customWidth="1"/>
  </cols>
  <sheetData>
    <row r="1" spans="1:14" ht="30" customHeight="1" thickBot="1">
      <c r="A1" s="157" t="s">
        <v>151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17.45">
      <c r="A2" s="38"/>
      <c r="B2" s="37"/>
      <c r="C2" s="38"/>
      <c r="D2" s="38"/>
      <c r="E2" s="38"/>
      <c r="F2" s="34"/>
      <c r="G2" s="40"/>
      <c r="H2" s="38"/>
      <c r="I2" s="38"/>
      <c r="J2" s="38"/>
      <c r="K2" s="38"/>
      <c r="L2" s="38"/>
      <c r="M2" s="34"/>
      <c r="N2" s="34"/>
    </row>
    <row r="3" spans="1:14" ht="15.6">
      <c r="A3" s="160" t="s">
        <v>44</v>
      </c>
      <c r="B3" s="160"/>
      <c r="C3" s="160"/>
      <c r="D3" s="160"/>
      <c r="E3" s="38"/>
      <c r="F3" s="160" t="s">
        <v>85</v>
      </c>
      <c r="G3" s="160"/>
      <c r="H3" s="160"/>
      <c r="I3" s="160"/>
      <c r="J3" s="38"/>
      <c r="K3" s="160" t="s">
        <v>86</v>
      </c>
      <c r="L3" s="160"/>
      <c r="M3" s="160"/>
      <c r="N3" s="160"/>
    </row>
    <row r="4" spans="1:14" ht="16.5">
      <c r="A4" s="45"/>
      <c r="B4" s="46">
        <f>Workings!B118</f>
        <v>15600</v>
      </c>
      <c r="C4" s="47"/>
      <c r="D4" s="46"/>
      <c r="E4" s="38"/>
      <c r="F4" s="45"/>
      <c r="G4" s="46"/>
      <c r="H4" s="47"/>
      <c r="I4" s="46">
        <f>B5</f>
        <v>21000</v>
      </c>
      <c r="J4" s="38"/>
      <c r="K4" s="45"/>
      <c r="L4" s="46"/>
      <c r="M4" s="47"/>
      <c r="N4" s="46">
        <f>B4</f>
        <v>15600</v>
      </c>
    </row>
    <row r="5" spans="1:14" ht="16.5">
      <c r="A5" s="34"/>
      <c r="B5" s="82">
        <f>Workings!B119</f>
        <v>21000</v>
      </c>
      <c r="C5" s="38"/>
      <c r="D5" s="35"/>
      <c r="E5" s="38"/>
      <c r="F5" s="34"/>
      <c r="G5" s="34"/>
      <c r="H5" s="36"/>
      <c r="I5" s="35"/>
      <c r="J5" s="38"/>
      <c r="K5" s="34"/>
      <c r="L5" s="34"/>
      <c r="M5" s="36"/>
      <c r="N5" s="35"/>
    </row>
    <row r="6" spans="1:14" ht="16.5">
      <c r="A6" s="34"/>
      <c r="B6" s="77">
        <f>Workings!B120</f>
        <v>36600</v>
      </c>
      <c r="C6" s="36"/>
      <c r="D6" s="35"/>
      <c r="E6" s="38"/>
      <c r="F6" s="34"/>
      <c r="G6" s="34"/>
      <c r="H6" s="36"/>
      <c r="I6" s="35"/>
      <c r="J6" s="38"/>
      <c r="K6" s="34"/>
      <c r="L6" s="34"/>
      <c r="M6" s="36"/>
      <c r="N6" s="35"/>
    </row>
    <row r="7" spans="1:14" ht="18.75">
      <c r="A7" s="38"/>
      <c r="B7" s="37"/>
      <c r="C7" s="38"/>
      <c r="D7" s="38"/>
      <c r="E7" s="38"/>
      <c r="F7" s="34"/>
      <c r="G7" s="40"/>
      <c r="H7" s="38"/>
      <c r="I7" s="38"/>
      <c r="J7" s="38"/>
      <c r="K7" s="38"/>
      <c r="L7" s="38"/>
      <c r="M7" s="34"/>
      <c r="N7" s="34"/>
    </row>
    <row r="8" spans="1:14" ht="16.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ht="15.6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17.45">
      <c r="A10" s="34" t="s">
        <v>26</v>
      </c>
      <c r="B10" s="34"/>
      <c r="C10" s="34"/>
      <c r="D10" s="34"/>
      <c r="E10" s="34"/>
      <c r="F10" s="34"/>
      <c r="G10" s="40"/>
      <c r="H10" s="38"/>
      <c r="I10" s="38">
        <f>Workings!I122</f>
        <v>0</v>
      </c>
      <c r="J10" s="38"/>
      <c r="K10" s="38"/>
      <c r="L10" s="38"/>
      <c r="M10" s="34"/>
      <c r="N10" s="34"/>
    </row>
    <row r="11" spans="1:14" ht="16.5">
      <c r="A11" s="34" t="s">
        <v>87</v>
      </c>
      <c r="B11" s="34"/>
      <c r="C11" s="35">
        <v>990000</v>
      </c>
      <c r="D11" s="34"/>
      <c r="E11" s="34" t="s">
        <v>152</v>
      </c>
      <c r="F11" s="34"/>
      <c r="G11" s="38">
        <f>820000*0.02</f>
        <v>16400</v>
      </c>
      <c r="H11" s="38"/>
      <c r="I11" s="38">
        <f>Workings!I123</f>
        <v>0</v>
      </c>
      <c r="J11" s="38">
        <f>Workings!J123</f>
        <v>0</v>
      </c>
      <c r="K11" s="38"/>
      <c r="L11" s="38">
        <f>Workings!L123</f>
        <v>0</v>
      </c>
      <c r="M11" s="38"/>
      <c r="N11" s="34"/>
    </row>
    <row r="12" spans="1:14" ht="18.75">
      <c r="A12" s="34" t="s">
        <v>89</v>
      </c>
      <c r="B12" s="34"/>
      <c r="C12" s="35">
        <v>170000</v>
      </c>
      <c r="D12" s="34"/>
      <c r="E12" s="34"/>
      <c r="F12" s="34"/>
      <c r="G12" s="40"/>
      <c r="H12" s="38"/>
      <c r="I12" s="38">
        <f>Workings!I124</f>
        <v>0</v>
      </c>
      <c r="J12" s="38">
        <f>Workings!J124</f>
        <v>0</v>
      </c>
      <c r="K12" s="38"/>
      <c r="L12" s="38">
        <f>Workings!L124</f>
        <v>0</v>
      </c>
      <c r="M12" s="38"/>
      <c r="N12" s="34"/>
    </row>
    <row r="13" spans="1:14" ht="18.75">
      <c r="A13" s="34"/>
      <c r="B13" s="34"/>
      <c r="C13" s="63">
        <f>C11-C12</f>
        <v>820000</v>
      </c>
      <c r="D13" s="34"/>
      <c r="E13" s="34"/>
      <c r="F13" s="34"/>
      <c r="G13" s="40"/>
      <c r="H13" s="38"/>
      <c r="I13" s="38">
        <f>Workings!I125</f>
        <v>0</v>
      </c>
      <c r="J13" s="38">
        <f>Workings!J125</f>
        <v>0</v>
      </c>
      <c r="K13" s="38"/>
      <c r="L13" s="38">
        <f>Workings!L125</f>
        <v>0</v>
      </c>
      <c r="M13" s="38">
        <f>Workings!M125</f>
        <v>0</v>
      </c>
      <c r="N13" s="34"/>
    </row>
    <row r="14" spans="1:14" ht="18.75">
      <c r="A14" s="34"/>
      <c r="B14" s="34"/>
      <c r="C14" s="34"/>
      <c r="D14" s="34"/>
      <c r="E14" s="34"/>
      <c r="F14" s="34"/>
      <c r="G14" s="40"/>
      <c r="H14" s="38"/>
      <c r="I14" s="38"/>
      <c r="J14" s="38"/>
      <c r="K14" s="38"/>
      <c r="L14" s="38"/>
      <c r="M14" s="34"/>
      <c r="N14" s="34"/>
    </row>
    <row r="15" spans="1:14" ht="17.45">
      <c r="A15" s="34"/>
      <c r="B15" s="34"/>
      <c r="C15" s="34"/>
      <c r="D15" s="34"/>
      <c r="E15" s="34"/>
      <c r="F15" s="34"/>
      <c r="G15" s="40"/>
      <c r="H15" s="38"/>
      <c r="I15" s="38"/>
      <c r="J15" s="38"/>
      <c r="K15" s="38"/>
      <c r="L15" s="38"/>
      <c r="M15" s="34"/>
      <c r="N15" s="34"/>
    </row>
    <row r="16" spans="1:14" ht="17.45">
      <c r="A16" s="161" t="s">
        <v>59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</row>
    <row r="17" spans="1:14" ht="15.6">
      <c r="A17" s="36" t="s">
        <v>91</v>
      </c>
      <c r="B17" s="37"/>
      <c r="C17" s="38"/>
      <c r="D17" s="37" t="s">
        <v>69</v>
      </c>
      <c r="E17" s="37" t="s">
        <v>61</v>
      </c>
      <c r="F17" s="37">
        <f>B6</f>
        <v>36600</v>
      </c>
      <c r="G17" s="37" t="s">
        <v>153</v>
      </c>
      <c r="H17" s="37"/>
      <c r="I17" s="37"/>
      <c r="J17" s="37"/>
      <c r="K17" s="37"/>
      <c r="L17" s="37"/>
      <c r="M17" s="37"/>
      <c r="N17" s="37"/>
    </row>
    <row r="18" spans="1:14" ht="15.6">
      <c r="A18" s="36" t="s">
        <v>93</v>
      </c>
      <c r="B18" s="37"/>
      <c r="C18" s="37" t="s">
        <v>15</v>
      </c>
      <c r="D18" s="37" t="s">
        <v>42</v>
      </c>
      <c r="E18" s="37" t="s">
        <v>61</v>
      </c>
      <c r="F18" s="37">
        <f>I4</f>
        <v>21000</v>
      </c>
      <c r="G18" s="37"/>
      <c r="H18" s="37"/>
      <c r="I18" s="37"/>
      <c r="J18" s="37"/>
      <c r="K18" s="37"/>
      <c r="L18" s="37"/>
      <c r="M18" s="37"/>
      <c r="N18" s="37"/>
    </row>
    <row r="19" spans="1:14" ht="15.6">
      <c r="A19" s="41" t="s">
        <v>94</v>
      </c>
      <c r="B19" s="42"/>
      <c r="C19" s="42" t="s">
        <v>15</v>
      </c>
      <c r="D19" s="42" t="s">
        <v>42</v>
      </c>
      <c r="E19" s="43" t="s">
        <v>61</v>
      </c>
      <c r="F19" s="42">
        <f>N4</f>
        <v>15600</v>
      </c>
      <c r="G19" s="42"/>
      <c r="H19" s="43"/>
      <c r="I19" s="61"/>
      <c r="J19" s="43"/>
      <c r="K19" s="43"/>
      <c r="L19" s="43"/>
      <c r="M19" s="43"/>
      <c r="N19" s="43"/>
    </row>
    <row r="20" spans="1:14" ht="15.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ht="15"/>
    <row r="22" spans="1:14" ht="15"/>
    <row r="23" spans="1:14" ht="15"/>
  </sheetData>
  <mergeCells count="5">
    <mergeCell ref="A1:N1"/>
    <mergeCell ref="A3:D3"/>
    <mergeCell ref="F3:I3"/>
    <mergeCell ref="K3:N3"/>
    <mergeCell ref="A16:N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Mary-Elaine Tynan</dc:creator>
  <cp:keywords/>
  <dc:description/>
  <cp:lastModifiedBy>Jason Ryan</cp:lastModifiedBy>
  <cp:revision/>
  <dcterms:created xsi:type="dcterms:W3CDTF">2020-02-21T10:24:22Z</dcterms:created>
  <dcterms:modified xsi:type="dcterms:W3CDTF">2020-03-09T11:06:05Z</dcterms:modified>
  <cp:category/>
  <cp:contentStatus/>
</cp:coreProperties>
</file>