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17"/>
  <workbookPr defaultThemeVersion="166925"/>
  <xr:revisionPtr revIDLastSave="1576" documentId="11_E60897F41BE170836B02CE998F75CCDC64E183C8" xr6:coauthVersionLast="43" xr6:coauthVersionMax="43" xr10:uidLastSave="{4F4AC91C-3D05-4663-AE5F-55CC0DFC754F}"/>
  <bookViews>
    <workbookView xWindow="240" yWindow="105" windowWidth="14805" windowHeight="8010" firstSheet="4" activeTab="5" xr2:uid="{00000000-000D-0000-FFFF-FFFF00000000}"/>
  </bookViews>
  <sheets>
    <sheet name="Workings" sheetId="2" r:id="rId1"/>
    <sheet name="SoC" sheetId="1" r:id="rId2"/>
    <sheet name="Enterprise Account Cattle" sheetId="3" r:id="rId3"/>
    <sheet name="Enterprise Account Sheep" sheetId="4" r:id="rId4"/>
    <sheet name="Profit and Loss" sheetId="5" r:id="rId5"/>
    <sheet name="Theory" sheetId="6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2" l="1"/>
  <c r="A92" i="2"/>
  <c r="I5" i="4"/>
  <c r="C57" i="2"/>
  <c r="E60" i="2"/>
  <c r="C60" i="2"/>
  <c r="E59" i="2"/>
  <c r="C59" i="2"/>
  <c r="E52" i="2"/>
  <c r="C52" i="2"/>
  <c r="C51" i="2"/>
  <c r="C44" i="2"/>
  <c r="E43" i="2"/>
  <c r="C48" i="2"/>
  <c r="E42" i="2"/>
  <c r="C47" i="2"/>
  <c r="J6" i="3"/>
  <c r="J1" i="3"/>
  <c r="E16" i="2"/>
  <c r="B16" i="2"/>
  <c r="B13" i="2"/>
  <c r="E6" i="2"/>
  <c r="B4" i="2"/>
  <c r="L3" i="4"/>
  <c r="L4" i="4"/>
  <c r="L5" i="4"/>
  <c r="L6" i="4"/>
  <c r="L7" i="4"/>
  <c r="M7" i="4"/>
  <c r="L12" i="4"/>
  <c r="L9" i="4"/>
  <c r="L10" i="4"/>
  <c r="L11" i="4"/>
  <c r="M12" i="4"/>
  <c r="M13" i="4"/>
  <c r="C9" i="4"/>
  <c r="L15" i="4"/>
  <c r="C10" i="4"/>
  <c r="L16" i="4"/>
  <c r="C12" i="4"/>
  <c r="L17" i="4"/>
  <c r="M17" i="4"/>
  <c r="M18" i="4"/>
  <c r="A7" i="3"/>
  <c r="A7" i="4"/>
  <c r="A13" i="4"/>
  <c r="C27" i="2"/>
  <c r="C29" i="2"/>
  <c r="C3" i="3"/>
  <c r="M3" i="3"/>
  <c r="M4" i="3"/>
  <c r="M5" i="3"/>
  <c r="M6" i="3"/>
  <c r="M7" i="3"/>
  <c r="N7" i="3"/>
  <c r="M9" i="3"/>
  <c r="M10" i="3"/>
  <c r="M11" i="3"/>
  <c r="M12" i="3"/>
  <c r="N12" i="3"/>
  <c r="N13" i="3"/>
  <c r="C9" i="3"/>
  <c r="M15" i="3"/>
  <c r="C10" i="3"/>
  <c r="M16" i="3"/>
  <c r="M17" i="3"/>
  <c r="C13" i="3"/>
  <c r="M18" i="3"/>
  <c r="N18" i="3"/>
  <c r="N19" i="3"/>
  <c r="A14" i="3"/>
  <c r="D18" i="2"/>
  <c r="F18" i="2"/>
  <c r="B21" i="2"/>
  <c r="B22" i="2"/>
  <c r="D22" i="2"/>
  <c r="C75" i="2"/>
  <c r="C77" i="2"/>
  <c r="C79" i="2"/>
  <c r="G73" i="2"/>
  <c r="G74" i="2"/>
  <c r="I74" i="2"/>
  <c r="B85" i="2"/>
  <c r="D83" i="2"/>
  <c r="D84" i="2"/>
  <c r="B87" i="2"/>
  <c r="B88" i="2"/>
  <c r="D88" i="2"/>
  <c r="C92" i="2"/>
  <c r="E92" i="2"/>
  <c r="E91" i="2"/>
  <c r="D87" i="2"/>
  <c r="I73" i="2"/>
  <c r="D21" i="2"/>
  <c r="C6" i="5"/>
  <c r="B70" i="2"/>
  <c r="C4" i="4"/>
  <c r="D19" i="2"/>
  <c r="F19" i="2"/>
  <c r="B14" i="1"/>
  <c r="B17" i="2"/>
  <c r="E13" i="2"/>
  <c r="B13" i="1"/>
  <c r="C14" i="1"/>
  <c r="B6" i="2"/>
  <c r="E2" i="2"/>
  <c r="E3" i="2"/>
  <c r="B10" i="1"/>
  <c r="C10" i="1"/>
  <c r="C15" i="1"/>
  <c r="D12" i="4"/>
  <c r="C65" i="2"/>
  <c r="B34" i="2"/>
  <c r="C4" i="3"/>
  <c r="B39" i="2"/>
  <c r="C5" i="3"/>
  <c r="D7" i="3"/>
  <c r="D13" i="3"/>
  <c r="D14" i="3"/>
  <c r="A88" i="2"/>
  <c r="C88" i="2"/>
  <c r="C3" i="5"/>
  <c r="B65" i="2"/>
  <c r="C3" i="4"/>
  <c r="D7" i="4"/>
  <c r="D13" i="4"/>
  <c r="C4" i="5"/>
  <c r="D6" i="5"/>
  <c r="C8" i="5"/>
  <c r="C9" i="5"/>
  <c r="C10" i="5"/>
  <c r="C11" i="5"/>
  <c r="D11" i="5"/>
  <c r="D12" i="5"/>
  <c r="E87" i="2"/>
  <c r="C87" i="2"/>
  <c r="A87" i="2"/>
  <c r="F91" i="2"/>
  <c r="A91" i="2"/>
  <c r="C39" i="2"/>
  <c r="D47" i="2"/>
  <c r="D51" i="2"/>
  <c r="D59" i="2"/>
  <c r="D48" i="2"/>
  <c r="D52" i="2"/>
  <c r="D60" i="2"/>
  <c r="F52" i="2"/>
  <c r="F60" i="2"/>
  <c r="F51" i="2"/>
  <c r="F59" i="2"/>
  <c r="A52" i="2"/>
  <c r="A60" i="2"/>
  <c r="A51" i="2"/>
  <c r="A59" i="2"/>
  <c r="C34" i="2"/>
  <c r="G19" i="2"/>
  <c r="E12" i="2"/>
  <c r="E14" i="2"/>
</calcChain>
</file>

<file path=xl/sharedStrings.xml><?xml version="1.0" encoding="utf-8"?>
<sst xmlns="http://schemas.openxmlformats.org/spreadsheetml/2006/main" count="168" uniqueCount="126">
  <si>
    <t>Working 1 - Investment Income</t>
  </si>
  <si>
    <t>4% = </t>
  </si>
  <si>
    <t>* 2</t>
  </si>
  <si>
    <t>1% =</t>
  </si>
  <si>
    <t>600/4</t>
  </si>
  <si>
    <t>SoC (A)</t>
  </si>
  <si>
    <t>150*100</t>
  </si>
  <si>
    <t>* 4%</t>
  </si>
  <si>
    <t>Yearly</t>
  </si>
  <si>
    <t>P &amp; L (A)</t>
  </si>
  <si>
    <t>15000 is for 6 months so to get 12 month</t>
  </si>
  <si>
    <t>we multply 40000 by 2</t>
  </si>
  <si>
    <t>Working 2 - Loan Interest</t>
  </si>
  <si>
    <t xml:space="preserve">18 Months = </t>
  </si>
  <si>
    <t>6% * 18/12</t>
  </si>
  <si>
    <t>Amount</t>
  </si>
  <si>
    <t>Loan</t>
  </si>
  <si>
    <t>SoC (L)</t>
  </si>
  <si>
    <t xml:space="preserve">1% = </t>
  </si>
  <si>
    <t>1350/18</t>
  </si>
  <si>
    <t>100% =</t>
  </si>
  <si>
    <t>* 4</t>
  </si>
  <si>
    <t>* 14</t>
  </si>
  <si>
    <t>Farm (80%)</t>
  </si>
  <si>
    <t>* 80%</t>
  </si>
  <si>
    <t>P &amp; L (L)</t>
  </si>
  <si>
    <t>Household (20%)</t>
  </si>
  <si>
    <t>* 20%</t>
  </si>
  <si>
    <t>Drawings</t>
  </si>
  <si>
    <t>Working 3 - Milk</t>
  </si>
  <si>
    <t>Less Due 01.01</t>
  </si>
  <si>
    <t>Cheque</t>
  </si>
  <si>
    <t>Add Due 31.12</t>
  </si>
  <si>
    <t>I &amp; E (I)</t>
  </si>
  <si>
    <t>Working 4 - Cattle</t>
  </si>
  <si>
    <t>Cattle</t>
  </si>
  <si>
    <t>Calves</t>
  </si>
  <si>
    <t>Working 5 - Increase In Cattle</t>
  </si>
  <si>
    <t xml:space="preserve">Working 6 - Fertiliser </t>
  </si>
  <si>
    <t>* 60%</t>
  </si>
  <si>
    <t>Add Creditors 31.12</t>
  </si>
  <si>
    <t>* 40%</t>
  </si>
  <si>
    <t>Cattle &amp; Milk (60%)</t>
  </si>
  <si>
    <t>Sheep (40%)</t>
  </si>
  <si>
    <t>Working 7 - General Farm Expenses</t>
  </si>
  <si>
    <t>Working 8 - Veterinary Fees</t>
  </si>
  <si>
    <t>Less Family cheque</t>
  </si>
  <si>
    <t>Working 9 - Sheep</t>
  </si>
  <si>
    <t>Sheep</t>
  </si>
  <si>
    <t>Lambs</t>
  </si>
  <si>
    <t>Working 10 - Increase in Sheep</t>
  </si>
  <si>
    <t>I &amp; E (E)</t>
  </si>
  <si>
    <t>Working 11 - Light, Heat and Fuel</t>
  </si>
  <si>
    <t>Less Elec Due 01.01</t>
  </si>
  <si>
    <t>Add stock 01.01</t>
  </si>
  <si>
    <t xml:space="preserve">	</t>
  </si>
  <si>
    <t>Less 31.12.</t>
  </si>
  <si>
    <t>Working 12 - Depreciation</t>
  </si>
  <si>
    <t>Machinery</t>
  </si>
  <si>
    <t>Cost</t>
  </si>
  <si>
    <t>* 10%</t>
  </si>
  <si>
    <t>Bought</t>
  </si>
  <si>
    <t>Working 13 - Reapirs</t>
  </si>
  <si>
    <t>Statement of Capital for Sean and Mary Kelly on 01/01/05</t>
  </si>
  <si>
    <t>ASSETS</t>
  </si>
  <si>
    <t>Land and Buildings</t>
  </si>
  <si>
    <t>Value of Cattle</t>
  </si>
  <si>
    <t>Milk cheque due</t>
  </si>
  <si>
    <t>Stock of Fuel</t>
  </si>
  <si>
    <t>Vlaue of Sheep</t>
  </si>
  <si>
    <t>Bank</t>
  </si>
  <si>
    <t>Investment (W1)</t>
  </si>
  <si>
    <t>LIABILITIES</t>
  </si>
  <si>
    <t>Electricity Due</t>
  </si>
  <si>
    <t>Loan (W2)</t>
  </si>
  <si>
    <t>Loan Interest (W2)</t>
  </si>
  <si>
    <t>Enterprie Account for Cattle and Milk for year ended 31.12.05</t>
  </si>
  <si>
    <t>OR</t>
  </si>
  <si>
    <t>INCOME</t>
  </si>
  <si>
    <t>INCOME </t>
  </si>
  <si>
    <t>Milk (W3)</t>
  </si>
  <si>
    <t>Cattle (W4)</t>
  </si>
  <si>
    <t>Sale of Cattle</t>
  </si>
  <si>
    <t>Increase in Stock (W5)</t>
  </si>
  <si>
    <t>Sale of Calves</t>
  </si>
  <si>
    <t>EU Subsidy</t>
  </si>
  <si>
    <t>Milk used by family</t>
  </si>
  <si>
    <t>EXPENDITURE</t>
  </si>
  <si>
    <t>LESS COST OF SALES</t>
  </si>
  <si>
    <t>Fertiliser (W6)</t>
  </si>
  <si>
    <t>Openig Stock - Cattle</t>
  </si>
  <si>
    <t>General Farm Exp (W7)</t>
  </si>
  <si>
    <t>Add Purchases - Cattle</t>
  </si>
  <si>
    <t>Dairy Wages</t>
  </si>
  <si>
    <t>Cattle </t>
  </si>
  <si>
    <t>Less Cl. Stock - Cattle</t>
  </si>
  <si>
    <t>Veterinary Fees (W8)</t>
  </si>
  <si>
    <t>GROSS PROFIT</t>
  </si>
  <si>
    <t>EXPENSES</t>
  </si>
  <si>
    <t>Contrbution from Enterprise</t>
  </si>
  <si>
    <t>Enterprie Account for Sheep for year ended 31.12.11</t>
  </si>
  <si>
    <t>Sheep (W9)</t>
  </si>
  <si>
    <t>Sale of Sheep</t>
  </si>
  <si>
    <t>Increase in Stock (W10)</t>
  </si>
  <si>
    <t>Sale of Lambs</t>
  </si>
  <si>
    <t>Wool</t>
  </si>
  <si>
    <t>Lamb used by family</t>
  </si>
  <si>
    <t>Openig Stock - Sheep</t>
  </si>
  <si>
    <t>Add Purchases - Sheep</t>
  </si>
  <si>
    <t>Less Cl. Stock - Sheep</t>
  </si>
  <si>
    <t>General Profit and Loss Account of Tom and Ann Barry for the year ended 31/12/2008</t>
  </si>
  <si>
    <t>Gross Profit (Cattle)</t>
  </si>
  <si>
    <t>Gross Profit (Sheep)</t>
  </si>
  <si>
    <t>Forestry Payments</t>
  </si>
  <si>
    <t>Investment Income  (W1)</t>
  </si>
  <si>
    <t>Light Heat and Fuel (W11)</t>
  </si>
  <si>
    <t>Dep - Machinery (W12)</t>
  </si>
  <si>
    <t>Repairs (W13)</t>
  </si>
  <si>
    <t>NET PROFIT</t>
  </si>
  <si>
    <t>(d)</t>
  </si>
  <si>
    <t xml:space="preserve"> Give three reasons why farmers should keep a full set of accounts</t>
  </si>
  <si>
    <t>To find out the profit of the farm</t>
  </si>
  <si>
    <t xml:space="preserve">To find out the net worth of the farm </t>
  </si>
  <si>
    <t xml:space="preserve">To find out the profit of each section of the farm </t>
  </si>
  <si>
    <t>To back up applications for grants and bank loan</t>
  </si>
  <si>
    <t>To facilitate planning/ budgeting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</si>
</sst>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0" xfId="0" applyFont="1" applyFill="1"/>
    <xf numFmtId="0" fontId="2" fillId="0" borderId="0" xfId="0" applyFont="1"/>
    <xf numFmtId="9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2" borderId="1" xfId="0" applyFont="1" applyFill="1" applyBorder="1"/>
    <xf numFmtId="0" fontId="0" fillId="0" borderId="0" xfId="0" applyFont="1"/>
    <xf numFmtId="0" fontId="0" fillId="0" borderId="3" xfId="0" applyBorder="1"/>
    <xf numFmtId="0" fontId="3" fillId="0" borderId="0" xfId="0" applyFont="1"/>
    <xf numFmtId="0" fontId="0" fillId="0" borderId="4" xfId="0" applyBorder="1"/>
    <xf numFmtId="9" fontId="0" fillId="0" borderId="0" xfId="0" applyNumberFormat="1" applyAlignment="1">
      <alignment horizontal="right"/>
    </xf>
    <xf numFmtId="0" fontId="1" fillId="2" borderId="0" xfId="0" applyFont="1" applyFill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57EF5-A2C6-43E0-AC82-F2EF1E64F85C}">
  <dimension ref="A1:J92"/>
  <sheetViews>
    <sheetView workbookViewId="0" xr3:uid="{F441CE21-429C-56FE-8CE7-9AC58C9A9171}">
      <selection activeCell="E6" sqref="E6"/>
    </sheetView>
  </sheetViews>
  <sheetFormatPr defaultRowHeight="15"/>
  <cols>
    <col min="1" max="1" width="15" customWidth="1"/>
  </cols>
  <sheetData>
    <row r="1" spans="1:7">
      <c r="A1" s="6" t="s">
        <v>0</v>
      </c>
    </row>
    <row r="2" spans="1:7">
      <c r="A2" s="2" t="s">
        <v>1</v>
      </c>
      <c r="B2" s="3">
        <v>600</v>
      </c>
      <c r="C2" s="3"/>
      <c r="D2" s="2"/>
      <c r="E2" s="2">
        <f>B6</f>
        <v>15000</v>
      </c>
      <c r="F2" s="3" t="s">
        <v>2</v>
      </c>
    </row>
    <row r="3" spans="1:7">
      <c r="A3" s="16" t="s">
        <v>3</v>
      </c>
      <c r="B3" s="3" t="s">
        <v>4</v>
      </c>
      <c r="C3" s="3"/>
      <c r="D3" s="2"/>
      <c r="E3" s="17">
        <f>E2*2</f>
        <v>30000</v>
      </c>
      <c r="F3" s="2" t="s">
        <v>5</v>
      </c>
    </row>
    <row r="4" spans="1:7">
      <c r="A4" s="3"/>
      <c r="B4" s="3">
        <f>600/4</f>
        <v>150</v>
      </c>
      <c r="C4" s="3"/>
      <c r="D4" s="2"/>
    </row>
    <row r="5" spans="1:7">
      <c r="A5" s="16">
        <v>1</v>
      </c>
      <c r="B5" s="3" t="s">
        <v>6</v>
      </c>
      <c r="C5" s="3"/>
      <c r="D5" s="2"/>
      <c r="E5" s="2">
        <f>E3</f>
        <v>30000</v>
      </c>
      <c r="F5" s="3" t="s">
        <v>7</v>
      </c>
    </row>
    <row r="6" spans="1:7">
      <c r="A6" s="3"/>
      <c r="B6" s="3">
        <f>B4*100</f>
        <v>15000</v>
      </c>
      <c r="C6" s="3"/>
      <c r="D6" s="2"/>
      <c r="E6" s="17">
        <f>E5*0.04</f>
        <v>1200</v>
      </c>
      <c r="F6" s="3" t="s">
        <v>8</v>
      </c>
      <c r="G6" t="s">
        <v>9</v>
      </c>
    </row>
    <row r="7" spans="1:7">
      <c r="A7" s="3"/>
      <c r="B7" s="3"/>
      <c r="C7" s="3"/>
      <c r="D7" s="2"/>
    </row>
    <row r="8" spans="1:7">
      <c r="A8" s="3" t="s">
        <v>10</v>
      </c>
      <c r="B8" s="3"/>
      <c r="C8" s="3"/>
      <c r="D8" s="2"/>
    </row>
    <row r="9" spans="1:7">
      <c r="A9" s="3" t="s">
        <v>11</v>
      </c>
      <c r="B9" s="3"/>
      <c r="C9" s="3"/>
      <c r="D9" s="2"/>
    </row>
    <row r="10" spans="1:7">
      <c r="A10" s="3"/>
      <c r="B10" s="3"/>
      <c r="C10" s="3"/>
      <c r="D10" s="2"/>
    </row>
    <row r="11" spans="1:7">
      <c r="A11" s="6" t="s">
        <v>12</v>
      </c>
    </row>
    <row r="12" spans="1:7">
      <c r="A12" t="s">
        <v>13</v>
      </c>
      <c r="B12" t="s">
        <v>14</v>
      </c>
      <c r="D12" t="s">
        <v>15</v>
      </c>
      <c r="E12">
        <f>B15</f>
        <v>16350</v>
      </c>
    </row>
    <row r="13" spans="1:7">
      <c r="B13" s="7">
        <f>SUM(0.06*18)/12</f>
        <v>9.0000000000000011E-2</v>
      </c>
      <c r="D13" t="s">
        <v>16</v>
      </c>
      <c r="E13" s="5">
        <f>B17</f>
        <v>15000</v>
      </c>
      <c r="F13" s="4" t="s">
        <v>17</v>
      </c>
    </row>
    <row r="14" spans="1:7">
      <c r="E14" s="8">
        <f>E12-E13</f>
        <v>1350</v>
      </c>
    </row>
    <row r="15" spans="1:7">
      <c r="A15" s="16">
        <v>1.0900000000000001</v>
      </c>
      <c r="B15">
        <v>16350</v>
      </c>
    </row>
    <row r="16" spans="1:7">
      <c r="A16" s="2" t="s">
        <v>18</v>
      </c>
      <c r="B16">
        <f>B15/109</f>
        <v>150</v>
      </c>
      <c r="D16" t="s">
        <v>19</v>
      </c>
      <c r="E16">
        <f>1350/18</f>
        <v>75</v>
      </c>
    </row>
    <row r="17" spans="1:7">
      <c r="A17" s="2" t="s">
        <v>20</v>
      </c>
      <c r="B17">
        <f>B16*100</f>
        <v>15000</v>
      </c>
    </row>
    <row r="18" spans="1:7">
      <c r="D18">
        <f>E16</f>
        <v>75</v>
      </c>
      <c r="E18" t="s">
        <v>21</v>
      </c>
      <c r="F18">
        <f>D18*4</f>
        <v>300</v>
      </c>
      <c r="G18" s="4"/>
    </row>
    <row r="19" spans="1:7">
      <c r="D19">
        <f>E16</f>
        <v>75</v>
      </c>
      <c r="E19" t="s">
        <v>22</v>
      </c>
      <c r="F19" s="5">
        <f>D19*14</f>
        <v>1050</v>
      </c>
      <c r="G19" s="4" t="str">
        <f>F13</f>
        <v>SoC (L)</v>
      </c>
    </row>
    <row r="20" spans="1:7">
      <c r="G20" s="4"/>
    </row>
    <row r="21" spans="1:7">
      <c r="A21" t="s">
        <v>23</v>
      </c>
      <c r="B21">
        <f>F18</f>
        <v>300</v>
      </c>
      <c r="C21" t="s">
        <v>24</v>
      </c>
      <c r="D21" s="5">
        <f>B21*0.8</f>
        <v>240</v>
      </c>
      <c r="E21" s="4" t="s">
        <v>25</v>
      </c>
      <c r="G21" s="4"/>
    </row>
    <row r="22" spans="1:7">
      <c r="A22" t="s">
        <v>26</v>
      </c>
      <c r="B22">
        <f>B21</f>
        <v>300</v>
      </c>
      <c r="C22" t="s">
        <v>27</v>
      </c>
      <c r="D22" s="5">
        <f>B22*0.2</f>
        <v>60</v>
      </c>
      <c r="E22" t="s">
        <v>28</v>
      </c>
      <c r="G22" s="4"/>
    </row>
    <row r="24" spans="1:7">
      <c r="A24" s="6" t="s">
        <v>29</v>
      </c>
    </row>
    <row r="25" spans="1:7">
      <c r="A25" t="s">
        <v>15</v>
      </c>
      <c r="C25">
        <v>28000</v>
      </c>
    </row>
    <row r="26" spans="1:7">
      <c r="A26" t="s">
        <v>30</v>
      </c>
      <c r="C26">
        <v>2400</v>
      </c>
      <c r="D26" t="s">
        <v>31</v>
      </c>
    </row>
    <row r="27" spans="1:7">
      <c r="C27">
        <f>C25-C26</f>
        <v>25600</v>
      </c>
    </row>
    <row r="28" spans="1:7">
      <c r="A28" t="s">
        <v>32</v>
      </c>
      <c r="C28" s="5">
        <v>1800</v>
      </c>
      <c r="D28" s="4" t="s">
        <v>31</v>
      </c>
    </row>
    <row r="29" spans="1:7">
      <c r="C29" s="11">
        <f>C27+C28</f>
        <v>27400</v>
      </c>
      <c r="D29" s="4" t="s">
        <v>33</v>
      </c>
    </row>
    <row r="31" spans="1:7">
      <c r="A31" s="6" t="s">
        <v>34</v>
      </c>
    </row>
    <row r="32" spans="1:7">
      <c r="A32" t="s">
        <v>35</v>
      </c>
      <c r="B32">
        <v>13000</v>
      </c>
    </row>
    <row r="33" spans="1:6">
      <c r="A33" t="s">
        <v>36</v>
      </c>
      <c r="B33">
        <v>5900</v>
      </c>
    </row>
    <row r="34" spans="1:6">
      <c r="B34" s="11">
        <f>B32+B33</f>
        <v>18900</v>
      </c>
      <c r="C34" s="4" t="str">
        <f>D29</f>
        <v>I &amp; E (I)</v>
      </c>
    </row>
    <row r="36" spans="1:6">
      <c r="A36" s="6" t="s">
        <v>37</v>
      </c>
    </row>
    <row r="37" spans="1:6">
      <c r="A37">
        <v>31.12</v>
      </c>
      <c r="B37">
        <v>62000</v>
      </c>
    </row>
    <row r="38" spans="1:6">
      <c r="A38">
        <v>1.01</v>
      </c>
      <c r="B38">
        <v>60000</v>
      </c>
    </row>
    <row r="39" spans="1:6">
      <c r="B39" s="11">
        <f>B37-B38</f>
        <v>2000</v>
      </c>
      <c r="C39" s="4" t="str">
        <f>D29</f>
        <v>I &amp; E (I)</v>
      </c>
    </row>
    <row r="41" spans="1:6">
      <c r="A41" s="6" t="s">
        <v>38</v>
      </c>
    </row>
    <row r="42" spans="1:6">
      <c r="A42" t="s">
        <v>15</v>
      </c>
      <c r="C42">
        <v>3000</v>
      </c>
      <c r="E42">
        <f>C44</f>
        <v>3400</v>
      </c>
      <c r="F42" t="s">
        <v>39</v>
      </c>
    </row>
    <row r="43" spans="1:6">
      <c r="A43" t="s">
        <v>40</v>
      </c>
      <c r="C43">
        <v>400</v>
      </c>
      <c r="E43">
        <f>C44</f>
        <v>3400</v>
      </c>
      <c r="F43" t="s">
        <v>41</v>
      </c>
    </row>
    <row r="44" spans="1:6">
      <c r="C44" s="8">
        <f>C42+C43</f>
        <v>3400</v>
      </c>
    </row>
    <row r="47" spans="1:6">
      <c r="A47" t="s">
        <v>42</v>
      </c>
      <c r="C47" s="5">
        <f>E42*0.6</f>
        <v>2040</v>
      </c>
      <c r="D47" s="4" t="str">
        <f>C39</f>
        <v>I &amp; E (I)</v>
      </c>
    </row>
    <row r="48" spans="1:6">
      <c r="A48" t="s">
        <v>43</v>
      </c>
      <c r="C48" s="5">
        <f>E43*0.4</f>
        <v>1360</v>
      </c>
      <c r="D48" s="4" t="str">
        <f>C39</f>
        <v>I &amp; E (I)</v>
      </c>
    </row>
    <row r="50" spans="1:6">
      <c r="A50" s="6" t="s">
        <v>44</v>
      </c>
    </row>
    <row r="51" spans="1:6">
      <c r="A51" t="str">
        <f>A47</f>
        <v>Cattle &amp; Milk (60%)</v>
      </c>
      <c r="C51" s="5">
        <f>E51*0.6</f>
        <v>9000</v>
      </c>
      <c r="D51" s="4" t="str">
        <f>D47</f>
        <v>I &amp; E (I)</v>
      </c>
      <c r="E51">
        <v>15000</v>
      </c>
      <c r="F51" t="str">
        <f>F42</f>
        <v>* 60%</v>
      </c>
    </row>
    <row r="52" spans="1:6">
      <c r="A52" t="str">
        <f>A48</f>
        <v>Sheep (40%)</v>
      </c>
      <c r="C52" s="5">
        <f>E52*0.4</f>
        <v>6000</v>
      </c>
      <c r="D52" s="4" t="str">
        <f>D48</f>
        <v>I &amp; E (I)</v>
      </c>
      <c r="E52">
        <f>E51</f>
        <v>15000</v>
      </c>
      <c r="F52" t="str">
        <f>F43</f>
        <v>* 40%</v>
      </c>
    </row>
    <row r="54" spans="1:6">
      <c r="A54" s="6" t="s">
        <v>45</v>
      </c>
    </row>
    <row r="55" spans="1:6">
      <c r="A55" s="12" t="s">
        <v>15</v>
      </c>
      <c r="C55">
        <v>1750</v>
      </c>
    </row>
    <row r="56" spans="1:6">
      <c r="A56" s="12" t="s">
        <v>46</v>
      </c>
      <c r="C56">
        <v>650</v>
      </c>
    </row>
    <row r="57" spans="1:6">
      <c r="A57" s="6"/>
      <c r="C57" s="8">
        <f>C55-C56</f>
        <v>1100</v>
      </c>
    </row>
    <row r="58" spans="1:6">
      <c r="A58" s="6"/>
    </row>
    <row r="59" spans="1:6">
      <c r="A59" t="str">
        <f>A51</f>
        <v>Cattle &amp; Milk (60%)</v>
      </c>
      <c r="C59" s="5">
        <f>E59*0.6</f>
        <v>660</v>
      </c>
      <c r="D59" s="4" t="str">
        <f>D51</f>
        <v>I &amp; E (I)</v>
      </c>
      <c r="E59">
        <f>C57</f>
        <v>1100</v>
      </c>
      <c r="F59" t="str">
        <f>F51</f>
        <v>* 60%</v>
      </c>
    </row>
    <row r="60" spans="1:6">
      <c r="A60" t="str">
        <f>A52</f>
        <v>Sheep (40%)</v>
      </c>
      <c r="C60" s="5">
        <f>E60*0.4</f>
        <v>440</v>
      </c>
      <c r="D60" s="4" t="str">
        <f>D52</f>
        <v>I &amp; E (I)</v>
      </c>
      <c r="E60">
        <f>C57</f>
        <v>1100</v>
      </c>
      <c r="F60" t="str">
        <f>F52</f>
        <v>* 40%</v>
      </c>
    </row>
    <row r="62" spans="1:6">
      <c r="A62" s="6" t="s">
        <v>47</v>
      </c>
    </row>
    <row r="63" spans="1:6">
      <c r="A63" t="s">
        <v>48</v>
      </c>
      <c r="B63">
        <v>22000</v>
      </c>
    </row>
    <row r="64" spans="1:6">
      <c r="A64" t="s">
        <v>49</v>
      </c>
      <c r="B64">
        <v>12600</v>
      </c>
    </row>
    <row r="65" spans="1:10">
      <c r="B65" s="11">
        <f>B63+B64</f>
        <v>34600</v>
      </c>
      <c r="C65" s="4" t="str">
        <f>C70</f>
        <v>I &amp; E (E)</v>
      </c>
    </row>
    <row r="67" spans="1:10">
      <c r="A67" s="6" t="s">
        <v>50</v>
      </c>
    </row>
    <row r="68" spans="1:10">
      <c r="A68">
        <v>31.12</v>
      </c>
      <c r="B68">
        <v>25000</v>
      </c>
    </row>
    <row r="69" spans="1:10">
      <c r="A69">
        <v>1.01</v>
      </c>
      <c r="B69">
        <v>18000</v>
      </c>
    </row>
    <row r="70" spans="1:10">
      <c r="B70" s="11">
        <f>B68-B69</f>
        <v>7000</v>
      </c>
      <c r="C70" s="4" t="s">
        <v>51</v>
      </c>
    </row>
    <row r="72" spans="1:10">
      <c r="A72" s="6" t="s">
        <v>52</v>
      </c>
    </row>
    <row r="73" spans="1:10">
      <c r="A73" t="s">
        <v>15</v>
      </c>
      <c r="C73">
        <v>3400</v>
      </c>
      <c r="E73" t="s">
        <v>23</v>
      </c>
      <c r="G73">
        <f>C79</f>
        <v>2900</v>
      </c>
      <c r="H73" t="s">
        <v>24</v>
      </c>
      <c r="I73" s="5">
        <f>G73*0.8</f>
        <v>2320</v>
      </c>
      <c r="J73" s="4" t="s">
        <v>25</v>
      </c>
    </row>
    <row r="74" spans="1:10">
      <c r="A74" t="s">
        <v>53</v>
      </c>
      <c r="C74">
        <v>400</v>
      </c>
      <c r="E74" t="s">
        <v>26</v>
      </c>
      <c r="G74">
        <f>G73</f>
        <v>2900</v>
      </c>
      <c r="H74" t="s">
        <v>27</v>
      </c>
      <c r="I74" s="5">
        <f>G74*0.2</f>
        <v>580</v>
      </c>
      <c r="J74" s="4" t="s">
        <v>28</v>
      </c>
    </row>
    <row r="75" spans="1:10">
      <c r="C75" s="13">
        <f>C73-C74</f>
        <v>3000</v>
      </c>
      <c r="J75" s="4"/>
    </row>
    <row r="76" spans="1:10">
      <c r="A76" t="s">
        <v>54</v>
      </c>
      <c r="B76" t="s">
        <v>55</v>
      </c>
      <c r="C76">
        <v>800</v>
      </c>
    </row>
    <row r="77" spans="1:10">
      <c r="C77" s="13">
        <f>C75+C76</f>
        <v>3800</v>
      </c>
    </row>
    <row r="78" spans="1:10">
      <c r="A78" t="s">
        <v>56</v>
      </c>
      <c r="C78">
        <v>900</v>
      </c>
    </row>
    <row r="79" spans="1:10">
      <c r="C79" s="8">
        <f>C77-C78</f>
        <v>2900</v>
      </c>
    </row>
    <row r="80" spans="1:10">
      <c r="C80" s="10"/>
    </row>
    <row r="81" spans="1:6">
      <c r="A81" s="6" t="s">
        <v>57</v>
      </c>
      <c r="C81" s="10"/>
    </row>
    <row r="82" spans="1:6">
      <c r="A82" s="14" t="s">
        <v>58</v>
      </c>
      <c r="C82" s="10"/>
    </row>
    <row r="83" spans="1:6">
      <c r="A83" t="s">
        <v>59</v>
      </c>
      <c r="B83">
        <v>60000</v>
      </c>
      <c r="C83" s="10"/>
      <c r="D83">
        <f>B85</f>
        <v>66500</v>
      </c>
      <c r="E83" s="7" t="s">
        <v>60</v>
      </c>
    </row>
    <row r="84" spans="1:6">
      <c r="A84" t="s">
        <v>61</v>
      </c>
      <c r="B84">
        <v>6500</v>
      </c>
      <c r="C84" s="10"/>
      <c r="D84">
        <f>D83*0.1</f>
        <v>6650</v>
      </c>
    </row>
    <row r="85" spans="1:6">
      <c r="B85" s="8">
        <f>B83+B84</f>
        <v>66500</v>
      </c>
      <c r="C85" s="10"/>
    </row>
    <row r="86" spans="1:6">
      <c r="C86" s="10"/>
    </row>
    <row r="87" spans="1:6">
      <c r="A87" t="str">
        <f>E73</f>
        <v>Farm (80%)</v>
      </c>
      <c r="B87">
        <f>D84</f>
        <v>6650</v>
      </c>
      <c r="C87" s="10" t="str">
        <f>H73</f>
        <v>* 80%</v>
      </c>
      <c r="D87" s="5">
        <f>B87*0.8</f>
        <v>5320</v>
      </c>
      <c r="E87" s="4" t="str">
        <f>J73</f>
        <v>P &amp; L (L)</v>
      </c>
    </row>
    <row r="88" spans="1:6">
      <c r="A88" t="str">
        <f>E74</f>
        <v>Household (20%)</v>
      </c>
      <c r="B88">
        <f>B87</f>
        <v>6650</v>
      </c>
      <c r="C88" s="10" t="str">
        <f>H74</f>
        <v>* 20%</v>
      </c>
      <c r="D88" s="5">
        <f>B88*0.2</f>
        <v>1330</v>
      </c>
      <c r="E88" t="s">
        <v>28</v>
      </c>
    </row>
    <row r="90" spans="1:6">
      <c r="A90" s="6" t="s">
        <v>62</v>
      </c>
    </row>
    <row r="91" spans="1:6">
      <c r="A91" t="str">
        <f>E73</f>
        <v>Farm (80%)</v>
      </c>
      <c r="C91">
        <v>6300</v>
      </c>
      <c r="D91" t="s">
        <v>24</v>
      </c>
      <c r="E91" s="5">
        <f>C91*0.8</f>
        <v>5040</v>
      </c>
      <c r="F91" s="4" t="str">
        <f>J73</f>
        <v>P &amp; L (L)</v>
      </c>
    </row>
    <row r="92" spans="1:6">
      <c r="A92" t="str">
        <f>A88</f>
        <v>Household (20%)</v>
      </c>
      <c r="C92">
        <f>C91</f>
        <v>6300</v>
      </c>
      <c r="D92" t="s">
        <v>27</v>
      </c>
      <c r="E92" s="5">
        <f>C92*0.2</f>
        <v>1260</v>
      </c>
      <c r="F92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workbookViewId="0" xr3:uid="{AEA406A1-0E4B-5B11-9CD5-51D6E497D94C}"/>
  </sheetViews>
  <sheetFormatPr defaultRowHeight="15"/>
  <cols>
    <col min="1" max="1" width="21.42578125" customWidth="1"/>
  </cols>
  <sheetData>
    <row r="1" spans="1:3">
      <c r="A1" s="1" t="s">
        <v>63</v>
      </c>
    </row>
    <row r="2" spans="1:3">
      <c r="A2" s="1" t="s">
        <v>64</v>
      </c>
    </row>
    <row r="3" spans="1:3">
      <c r="A3" t="s">
        <v>65</v>
      </c>
      <c r="B3">
        <v>290000</v>
      </c>
    </row>
    <row r="4" spans="1:3">
      <c r="A4" t="s">
        <v>58</v>
      </c>
      <c r="B4">
        <v>60000</v>
      </c>
    </row>
    <row r="5" spans="1:3">
      <c r="A5" t="s">
        <v>66</v>
      </c>
      <c r="B5">
        <v>60000</v>
      </c>
    </row>
    <row r="6" spans="1:3">
      <c r="A6" t="s">
        <v>67</v>
      </c>
      <c r="B6">
        <v>2400</v>
      </c>
    </row>
    <row r="7" spans="1:3">
      <c r="A7" t="s">
        <v>68</v>
      </c>
      <c r="B7">
        <v>800</v>
      </c>
    </row>
    <row r="8" spans="1:3">
      <c r="A8" t="s">
        <v>69</v>
      </c>
      <c r="B8">
        <v>18000</v>
      </c>
    </row>
    <row r="9" spans="1:3">
      <c r="A9" t="s">
        <v>70</v>
      </c>
      <c r="B9">
        <v>2800</v>
      </c>
    </row>
    <row r="10" spans="1:3">
      <c r="A10" t="s">
        <v>71</v>
      </c>
      <c r="B10" s="9">
        <f>Workings!E3</f>
        <v>30000</v>
      </c>
      <c r="C10">
        <f>SUM(B3:B10)</f>
        <v>464000</v>
      </c>
    </row>
    <row r="11" spans="1:3">
      <c r="A11" s="1" t="s">
        <v>72</v>
      </c>
    </row>
    <row r="12" spans="1:3">
      <c r="A12" t="s">
        <v>73</v>
      </c>
      <c r="B12">
        <v>400</v>
      </c>
    </row>
    <row r="13" spans="1:3">
      <c r="A13" t="s">
        <v>74</v>
      </c>
      <c r="B13">
        <f>Workings!E13</f>
        <v>15000</v>
      </c>
    </row>
    <row r="14" spans="1:3">
      <c r="A14" t="s">
        <v>75</v>
      </c>
      <c r="B14" s="9">
        <f>Workings!F19</f>
        <v>1050</v>
      </c>
      <c r="C14" s="10">
        <f>SUM(B12:B14)</f>
        <v>16450</v>
      </c>
    </row>
    <row r="15" spans="1:3">
      <c r="C15" s="8">
        <f>C10-C14</f>
        <v>447550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83C48-5A7C-49BF-8503-11D8BE44CE7C}">
  <dimension ref="A1:O20"/>
  <sheetViews>
    <sheetView workbookViewId="0" xr3:uid="{90E0DF5E-A613-5C2A-B11C-84DA575AE552}">
      <selection activeCell="C13" sqref="C13"/>
    </sheetView>
  </sheetViews>
  <sheetFormatPr defaultRowHeight="15"/>
  <cols>
    <col min="2" max="2" width="10.5703125" customWidth="1"/>
  </cols>
  <sheetData>
    <row r="1" spans="1:15">
      <c r="A1" s="26" t="s">
        <v>76</v>
      </c>
      <c r="B1" s="26"/>
      <c r="C1" s="26"/>
      <c r="D1" s="26"/>
      <c r="E1" s="26"/>
      <c r="F1" s="26"/>
      <c r="G1" s="25" t="s">
        <v>77</v>
      </c>
      <c r="H1" s="25"/>
      <c r="J1" s="26" t="str">
        <f>A1</f>
        <v>Enterprie Account for Cattle and Milk for year ended 31.12.05</v>
      </c>
      <c r="K1" s="26"/>
      <c r="L1" s="26"/>
      <c r="M1" s="26"/>
      <c r="N1" s="26"/>
      <c r="O1" s="26"/>
    </row>
    <row r="2" spans="1:15">
      <c r="A2" s="1" t="s">
        <v>78</v>
      </c>
      <c r="C2" s="18"/>
      <c r="D2" s="19"/>
      <c r="G2" s="25"/>
      <c r="H2" s="25"/>
      <c r="J2" s="1" t="s">
        <v>79</v>
      </c>
      <c r="L2" s="15"/>
      <c r="M2" s="15"/>
      <c r="N2" s="18"/>
    </row>
    <row r="3" spans="1:15">
      <c r="A3" t="s">
        <v>80</v>
      </c>
      <c r="C3" s="18">
        <f>Workings!C29</f>
        <v>27400</v>
      </c>
      <c r="D3" s="19"/>
      <c r="G3" s="25"/>
      <c r="H3" s="25"/>
      <c r="J3" t="s">
        <v>80</v>
      </c>
      <c r="L3" s="15"/>
      <c r="M3" s="15">
        <f>C3</f>
        <v>27400</v>
      </c>
      <c r="N3" s="18"/>
    </row>
    <row r="4" spans="1:15">
      <c r="A4" t="s">
        <v>81</v>
      </c>
      <c r="C4" s="18">
        <f>Workings!B34</f>
        <v>18900</v>
      </c>
      <c r="D4" s="19"/>
      <c r="G4" s="25"/>
      <c r="H4" s="25"/>
      <c r="J4" t="s">
        <v>82</v>
      </c>
      <c r="L4" s="15"/>
      <c r="M4" s="15">
        <f>Workings!B32</f>
        <v>13000</v>
      </c>
      <c r="N4" s="18"/>
    </row>
    <row r="5" spans="1:15">
      <c r="A5" t="s">
        <v>83</v>
      </c>
      <c r="C5" s="18">
        <f>Workings!B39</f>
        <v>2000</v>
      </c>
      <c r="D5" s="19"/>
      <c r="G5" s="25"/>
      <c r="H5" s="25"/>
      <c r="J5" t="s">
        <v>84</v>
      </c>
      <c r="L5" s="15"/>
      <c r="M5" s="15">
        <f>Workings!B33</f>
        <v>5900</v>
      </c>
      <c r="N5" s="18"/>
    </row>
    <row r="6" spans="1:15">
      <c r="A6" t="s">
        <v>85</v>
      </c>
      <c r="C6" s="18">
        <v>2500</v>
      </c>
      <c r="D6" s="19"/>
      <c r="G6" s="25"/>
      <c r="H6" s="25"/>
      <c r="J6" t="str">
        <f>A6</f>
        <v>EU Subsidy</v>
      </c>
      <c r="L6" s="15"/>
      <c r="M6" s="15">
        <f>C6</f>
        <v>2500</v>
      </c>
      <c r="N6" s="18"/>
    </row>
    <row r="7" spans="1:15">
      <c r="A7" t="str">
        <f>J7</f>
        <v>Milk used by family</v>
      </c>
      <c r="C7" s="18">
        <v>700</v>
      </c>
      <c r="D7" s="19">
        <f>SUM(C3:C7)</f>
        <v>51500</v>
      </c>
      <c r="G7" s="25"/>
      <c r="H7" s="25"/>
      <c r="J7" t="s">
        <v>86</v>
      </c>
      <c r="L7" s="15"/>
      <c r="M7" s="15">
        <f>C7</f>
        <v>700</v>
      </c>
      <c r="N7" s="18">
        <f>SUM(M3:M7)</f>
        <v>49500</v>
      </c>
    </row>
    <row r="8" spans="1:15">
      <c r="A8" s="1" t="s">
        <v>87</v>
      </c>
      <c r="C8" s="18"/>
      <c r="D8" s="19"/>
      <c r="G8" s="25"/>
      <c r="H8" s="25"/>
      <c r="J8" s="1" t="s">
        <v>88</v>
      </c>
      <c r="L8" s="15"/>
      <c r="M8" s="15"/>
      <c r="N8" s="18"/>
    </row>
    <row r="9" spans="1:15">
      <c r="A9" t="s">
        <v>89</v>
      </c>
      <c r="C9" s="18">
        <f>Workings!C47</f>
        <v>2040</v>
      </c>
      <c r="D9" s="19"/>
      <c r="G9" s="25"/>
      <c r="H9" s="25"/>
      <c r="J9" t="s">
        <v>90</v>
      </c>
      <c r="L9" s="15"/>
      <c r="M9" s="15">
        <f>Workings!B38</f>
        <v>60000</v>
      </c>
      <c r="N9" s="18"/>
    </row>
    <row r="10" spans="1:15">
      <c r="A10" t="s">
        <v>91</v>
      </c>
      <c r="C10" s="18">
        <f>Workings!C51</f>
        <v>9000</v>
      </c>
      <c r="D10" s="19"/>
      <c r="G10" s="25"/>
      <c r="H10" s="25"/>
      <c r="J10" t="s">
        <v>92</v>
      </c>
      <c r="L10" s="15"/>
      <c r="M10" s="15">
        <f>C12</f>
        <v>14000</v>
      </c>
      <c r="N10" s="18"/>
    </row>
    <row r="11" spans="1:15">
      <c r="A11" t="s">
        <v>93</v>
      </c>
      <c r="C11" s="18">
        <v>1500</v>
      </c>
      <c r="D11" s="19"/>
      <c r="G11" s="25"/>
      <c r="H11" s="25"/>
      <c r="L11" s="15"/>
      <c r="M11" s="15">
        <f>M9+M10</f>
        <v>74000</v>
      </c>
      <c r="N11" s="18"/>
    </row>
    <row r="12" spans="1:15">
      <c r="A12" t="s">
        <v>94</v>
      </c>
      <c r="C12" s="18">
        <v>14000</v>
      </c>
      <c r="D12" s="19"/>
      <c r="G12" s="25"/>
      <c r="H12" s="25"/>
      <c r="J12" t="s">
        <v>95</v>
      </c>
      <c r="L12" s="15"/>
      <c r="M12" s="15">
        <f>Workings!B37</f>
        <v>62000</v>
      </c>
      <c r="N12" s="22">
        <f>M11-M12</f>
        <v>12000</v>
      </c>
    </row>
    <row r="13" spans="1:15">
      <c r="A13" t="s">
        <v>96</v>
      </c>
      <c r="C13" s="18">
        <f>Workings!C59</f>
        <v>660</v>
      </c>
      <c r="D13" s="19">
        <f>SUM(C9:C13)</f>
        <v>27200</v>
      </c>
      <c r="G13" s="25"/>
      <c r="H13" s="25"/>
      <c r="J13" s="1" t="s">
        <v>97</v>
      </c>
      <c r="L13" s="15"/>
      <c r="M13" s="15"/>
      <c r="N13" s="18">
        <f>N7-N12</f>
        <v>37500</v>
      </c>
    </row>
    <row r="14" spans="1:15">
      <c r="A14" s="1" t="str">
        <f>J19</f>
        <v>Contrbution from Enterprise</v>
      </c>
      <c r="C14" s="18"/>
      <c r="D14" s="20">
        <f>D7-D13</f>
        <v>24300</v>
      </c>
      <c r="G14" s="25"/>
      <c r="H14" s="25"/>
      <c r="J14" s="1" t="s">
        <v>98</v>
      </c>
      <c r="L14" s="15"/>
      <c r="M14" s="15"/>
      <c r="N14" s="18"/>
    </row>
    <row r="15" spans="1:15">
      <c r="C15" s="18"/>
      <c r="D15" s="19"/>
      <c r="G15" s="25"/>
      <c r="H15" s="25"/>
      <c r="J15" t="s">
        <v>89</v>
      </c>
      <c r="L15" s="15"/>
      <c r="M15" s="15">
        <f>C9</f>
        <v>2040</v>
      </c>
      <c r="N15" s="18"/>
    </row>
    <row r="16" spans="1:15">
      <c r="C16" s="18"/>
      <c r="D16" s="19"/>
      <c r="G16" s="25"/>
      <c r="H16" s="25"/>
      <c r="J16" t="s">
        <v>91</v>
      </c>
      <c r="L16" s="15"/>
      <c r="M16" s="15">
        <f>C10</f>
        <v>9000</v>
      </c>
      <c r="N16" s="18"/>
    </row>
    <row r="17" spans="3:14">
      <c r="C17" s="18"/>
      <c r="D17" s="19"/>
      <c r="G17" s="25"/>
      <c r="H17" s="25"/>
      <c r="J17" t="s">
        <v>93</v>
      </c>
      <c r="L17" s="15"/>
      <c r="M17" s="15">
        <f>C11</f>
        <v>1500</v>
      </c>
      <c r="N17" s="18"/>
    </row>
    <row r="18" spans="3:14">
      <c r="C18" s="18"/>
      <c r="D18" s="19"/>
      <c r="G18" s="25"/>
      <c r="H18" s="25"/>
      <c r="J18" t="s">
        <v>96</v>
      </c>
      <c r="L18" s="15"/>
      <c r="M18" s="15">
        <f>C13</f>
        <v>660</v>
      </c>
      <c r="N18" s="18">
        <f>SUM(M15:M18)</f>
        <v>13200</v>
      </c>
    </row>
    <row r="19" spans="3:14">
      <c r="C19" s="18"/>
      <c r="D19" s="19"/>
      <c r="G19" s="25"/>
      <c r="H19" s="25"/>
      <c r="J19" t="s">
        <v>99</v>
      </c>
      <c r="L19" s="15"/>
      <c r="M19" s="15"/>
      <c r="N19" s="23">
        <f>N13-N18</f>
        <v>24300</v>
      </c>
    </row>
    <row r="20" spans="3:14">
      <c r="G20" s="25"/>
      <c r="H20" s="25"/>
      <c r="L20" s="15"/>
      <c r="M20" s="15"/>
      <c r="N20" s="18"/>
    </row>
  </sheetData>
  <mergeCells count="3">
    <mergeCell ref="G1:H20"/>
    <mergeCell ref="J1:O1"/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8D96F-EB2A-4C10-B5AD-D806C6FF046F}">
  <dimension ref="A1:M19"/>
  <sheetViews>
    <sheetView workbookViewId="0" xr3:uid="{96287AA1-6D29-558E-B6F7-0F796CDF3590}">
      <selection activeCell="C12" sqref="C12"/>
    </sheetView>
  </sheetViews>
  <sheetFormatPr defaultRowHeight="15"/>
  <cols>
    <col min="2" max="2" width="10.5703125" customWidth="1"/>
  </cols>
  <sheetData>
    <row r="1" spans="1:13">
      <c r="A1" s="1" t="s">
        <v>100</v>
      </c>
      <c r="F1" s="25" t="s">
        <v>77</v>
      </c>
      <c r="G1" s="25"/>
      <c r="I1" s="26" t="s">
        <v>100</v>
      </c>
      <c r="J1" s="26"/>
      <c r="K1" s="26"/>
      <c r="L1" s="26"/>
      <c r="M1" s="26"/>
    </row>
    <row r="2" spans="1:13">
      <c r="A2" s="1" t="s">
        <v>78</v>
      </c>
      <c r="C2" s="18"/>
      <c r="D2" s="19"/>
      <c r="F2" s="25"/>
      <c r="G2" s="25"/>
      <c r="I2" s="1" t="s">
        <v>79</v>
      </c>
      <c r="K2" s="15"/>
      <c r="L2" s="18"/>
      <c r="M2" s="19"/>
    </row>
    <row r="3" spans="1:13">
      <c r="A3" t="s">
        <v>101</v>
      </c>
      <c r="C3" s="18">
        <f>Workings!B65</f>
        <v>34600</v>
      </c>
      <c r="D3" s="19"/>
      <c r="F3" s="25"/>
      <c r="G3" s="25"/>
      <c r="I3" t="s">
        <v>102</v>
      </c>
      <c r="K3" s="15"/>
      <c r="L3" s="18">
        <f>Workings!B63</f>
        <v>22000</v>
      </c>
      <c r="M3" s="19"/>
    </row>
    <row r="4" spans="1:13">
      <c r="A4" t="s">
        <v>103</v>
      </c>
      <c r="C4" s="18">
        <f>Workings!B70</f>
        <v>7000</v>
      </c>
      <c r="D4" s="19"/>
      <c r="F4" s="25"/>
      <c r="G4" s="25"/>
      <c r="I4" t="s">
        <v>104</v>
      </c>
      <c r="K4" s="15"/>
      <c r="L4" s="18">
        <f>Workings!B64</f>
        <v>12600</v>
      </c>
      <c r="M4" s="19"/>
    </row>
    <row r="5" spans="1:13">
      <c r="A5" t="s">
        <v>85</v>
      </c>
      <c r="C5" s="18">
        <v>3400</v>
      </c>
      <c r="D5" s="19"/>
      <c r="F5" s="25"/>
      <c r="G5" s="25"/>
      <c r="I5" t="str">
        <f>A5</f>
        <v>EU Subsidy</v>
      </c>
      <c r="K5" s="15"/>
      <c r="L5" s="18">
        <f>C5</f>
        <v>3400</v>
      </c>
      <c r="M5" s="19"/>
    </row>
    <row r="6" spans="1:13">
      <c r="A6" t="s">
        <v>105</v>
      </c>
      <c r="C6" s="18">
        <v>1800</v>
      </c>
      <c r="D6" s="19"/>
      <c r="F6" s="25"/>
      <c r="G6" s="25"/>
      <c r="I6" t="s">
        <v>105</v>
      </c>
      <c r="K6" s="15"/>
      <c r="L6" s="18">
        <f>C6</f>
        <v>1800</v>
      </c>
      <c r="M6" s="19"/>
    </row>
    <row r="7" spans="1:13">
      <c r="A7" t="str">
        <f>I7</f>
        <v>Lamb used by family</v>
      </c>
      <c r="C7" s="22">
        <v>300</v>
      </c>
      <c r="D7" s="19">
        <f>SUM(C3:C7)</f>
        <v>47100</v>
      </c>
      <c r="F7" s="25"/>
      <c r="G7" s="25"/>
      <c r="I7" t="s">
        <v>106</v>
      </c>
      <c r="K7" s="15"/>
      <c r="L7" s="22">
        <f>C7</f>
        <v>300</v>
      </c>
      <c r="M7" s="19">
        <f>SUM(L3:L7)</f>
        <v>40100</v>
      </c>
    </row>
    <row r="8" spans="1:13">
      <c r="A8" s="1" t="s">
        <v>87</v>
      </c>
      <c r="C8" s="18"/>
      <c r="D8" s="19"/>
      <c r="F8" s="25"/>
      <c r="G8" s="25"/>
      <c r="I8" s="1" t="s">
        <v>88</v>
      </c>
      <c r="K8" s="15"/>
      <c r="L8" s="18"/>
      <c r="M8" s="19"/>
    </row>
    <row r="9" spans="1:13">
      <c r="A9" t="s">
        <v>89</v>
      </c>
      <c r="C9" s="18">
        <f>Workings!C48</f>
        <v>1360</v>
      </c>
      <c r="D9" s="19"/>
      <c r="F9" s="25"/>
      <c r="G9" s="25"/>
      <c r="I9" t="s">
        <v>107</v>
      </c>
      <c r="K9" s="15"/>
      <c r="L9" s="18">
        <f>Workings!B69</f>
        <v>18000</v>
      </c>
      <c r="M9" s="19"/>
    </row>
    <row r="10" spans="1:13">
      <c r="A10" t="s">
        <v>91</v>
      </c>
      <c r="C10" s="18">
        <f>Workings!C52</f>
        <v>6000</v>
      </c>
      <c r="D10" s="19"/>
      <c r="F10" s="25"/>
      <c r="G10" s="25"/>
      <c r="I10" t="s">
        <v>108</v>
      </c>
      <c r="K10" s="15"/>
      <c r="L10" s="22">
        <f>C11</f>
        <v>19000</v>
      </c>
      <c r="M10" s="19"/>
    </row>
    <row r="11" spans="1:13">
      <c r="A11" t="s">
        <v>48</v>
      </c>
      <c r="C11" s="18">
        <v>19000</v>
      </c>
      <c r="D11" s="19"/>
      <c r="F11" s="25"/>
      <c r="G11" s="25"/>
      <c r="K11" s="15"/>
      <c r="L11" s="18">
        <f>L9+L10</f>
        <v>37000</v>
      </c>
      <c r="M11" s="19"/>
    </row>
    <row r="12" spans="1:13">
      <c r="A12" t="s">
        <v>96</v>
      </c>
      <c r="C12" s="18">
        <f>Workings!C60</f>
        <v>440</v>
      </c>
      <c r="D12" s="19">
        <f>SUM(C9:C12)</f>
        <v>26800</v>
      </c>
      <c r="F12" s="25"/>
      <c r="G12" s="25"/>
      <c r="I12" t="s">
        <v>109</v>
      </c>
      <c r="K12" s="15"/>
      <c r="L12" s="22">
        <f>Workings!B68</f>
        <v>25000</v>
      </c>
      <c r="M12" s="21">
        <f>L11-L12</f>
        <v>12000</v>
      </c>
    </row>
    <row r="13" spans="1:13">
      <c r="A13" s="1" t="str">
        <f>I18</f>
        <v>Contrbution from Enterprise</v>
      </c>
      <c r="C13" s="18"/>
      <c r="D13" s="20">
        <f>D7-D12</f>
        <v>20300</v>
      </c>
      <c r="F13" s="25"/>
      <c r="G13" s="25"/>
      <c r="I13" s="1" t="s">
        <v>97</v>
      </c>
      <c r="K13" s="15"/>
      <c r="L13" s="18"/>
      <c r="M13" s="19">
        <f>M7-M12</f>
        <v>28100</v>
      </c>
    </row>
    <row r="14" spans="1:13">
      <c r="C14" s="18"/>
      <c r="D14" s="19"/>
      <c r="F14" s="25"/>
      <c r="G14" s="25"/>
      <c r="I14" s="1" t="s">
        <v>98</v>
      </c>
      <c r="K14" s="15"/>
      <c r="L14" s="18"/>
      <c r="M14" s="19"/>
    </row>
    <row r="15" spans="1:13">
      <c r="C15" s="18"/>
      <c r="D15" s="19"/>
      <c r="F15" s="25"/>
      <c r="G15" s="25"/>
      <c r="I15" t="s">
        <v>89</v>
      </c>
      <c r="K15" s="15"/>
      <c r="L15" s="18">
        <f>C9</f>
        <v>1360</v>
      </c>
      <c r="M15" s="19"/>
    </row>
    <row r="16" spans="1:13">
      <c r="C16" s="18"/>
      <c r="D16" s="19"/>
      <c r="F16" s="25"/>
      <c r="G16" s="25"/>
      <c r="I16" t="s">
        <v>91</v>
      </c>
      <c r="K16" s="15"/>
      <c r="L16" s="18">
        <f>C10</f>
        <v>6000</v>
      </c>
      <c r="M16" s="19"/>
    </row>
    <row r="17" spans="3:13">
      <c r="C17" s="18"/>
      <c r="D17" s="19"/>
      <c r="F17" s="25"/>
      <c r="G17" s="25"/>
      <c r="I17" t="s">
        <v>96</v>
      </c>
      <c r="K17" s="15"/>
      <c r="L17" s="22">
        <f>C12</f>
        <v>440</v>
      </c>
      <c r="M17" s="19">
        <f>SUM(L15:L17)</f>
        <v>7800</v>
      </c>
    </row>
    <row r="18" spans="3:13">
      <c r="C18" s="18"/>
      <c r="D18" s="19"/>
      <c r="F18" s="25"/>
      <c r="G18" s="25"/>
      <c r="I18" s="1" t="s">
        <v>99</v>
      </c>
      <c r="K18" s="15"/>
      <c r="L18" s="18"/>
      <c r="M18" s="20">
        <f>M13-M17</f>
        <v>20300</v>
      </c>
    </row>
    <row r="19" spans="3:13">
      <c r="F19" s="25"/>
      <c r="G19" s="25"/>
      <c r="K19" s="15"/>
      <c r="L19" s="18"/>
      <c r="M19" s="19"/>
    </row>
  </sheetData>
  <mergeCells count="2">
    <mergeCell ref="F1:G19"/>
    <mergeCell ref="I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61710-B716-47BA-90A0-0F0AB7516905}">
  <dimension ref="A1:D12"/>
  <sheetViews>
    <sheetView workbookViewId="0" xr3:uid="{0A73E196-8AF9-5ED6-9871-364D12D956DA}">
      <selection activeCell="A10" sqref="A10:XFD10"/>
    </sheetView>
  </sheetViews>
  <sheetFormatPr defaultRowHeight="15"/>
  <cols>
    <col min="2" max="2" width="11.5703125" customWidth="1"/>
  </cols>
  <sheetData>
    <row r="1" spans="1:4">
      <c r="A1" s="1" t="s">
        <v>110</v>
      </c>
    </row>
    <row r="2" spans="1:4">
      <c r="A2" s="1" t="s">
        <v>78</v>
      </c>
    </row>
    <row r="3" spans="1:4">
      <c r="A3" t="s">
        <v>111</v>
      </c>
      <c r="C3">
        <f>'Enterprise Account Cattle'!D14</f>
        <v>24300</v>
      </c>
    </row>
    <row r="4" spans="1:4">
      <c r="A4" t="s">
        <v>112</v>
      </c>
      <c r="C4">
        <f>'Enterprise Account Sheep'!D13</f>
        <v>20300</v>
      </c>
    </row>
    <row r="5" spans="1:4">
      <c r="A5" t="s">
        <v>113</v>
      </c>
      <c r="C5">
        <v>2100</v>
      </c>
    </row>
    <row r="6" spans="1:4">
      <c r="A6" t="s">
        <v>114</v>
      </c>
      <c r="C6" s="9">
        <f>Workings!E6</f>
        <v>1200</v>
      </c>
      <c r="D6">
        <f>SUM(C3:C6)</f>
        <v>47900</v>
      </c>
    </row>
    <row r="7" spans="1:4">
      <c r="A7" s="1" t="s">
        <v>98</v>
      </c>
    </row>
    <row r="8" spans="1:4">
      <c r="A8" t="s">
        <v>115</v>
      </c>
      <c r="C8">
        <f>Workings!I73</f>
        <v>2320</v>
      </c>
    </row>
    <row r="9" spans="1:4">
      <c r="A9" t="s">
        <v>116</v>
      </c>
      <c r="C9">
        <f>Workings!D87</f>
        <v>5320</v>
      </c>
    </row>
    <row r="10" spans="1:4">
      <c r="A10" t="s">
        <v>117</v>
      </c>
      <c r="C10">
        <f>Workings!E91</f>
        <v>5040</v>
      </c>
    </row>
    <row r="11" spans="1:4">
      <c r="A11" t="s">
        <v>75</v>
      </c>
      <c r="C11" s="9">
        <f>Workings!D21</f>
        <v>240</v>
      </c>
      <c r="D11" s="10">
        <f>SUM(C8:C11)</f>
        <v>12920</v>
      </c>
    </row>
    <row r="12" spans="1:4">
      <c r="A12" s="1" t="s">
        <v>118</v>
      </c>
      <c r="D12" s="8">
        <f>D6-D11</f>
        <v>34980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BE3E9-46F3-45BD-B147-57C1764EAACE}">
  <dimension ref="A1:B7"/>
  <sheetViews>
    <sheetView tabSelected="1" workbookViewId="0" xr3:uid="{C94EABD8-0D33-5475-A39E-4757B9178094}">
      <selection activeCell="A2" sqref="A2:XFD2"/>
    </sheetView>
  </sheetViews>
  <sheetFormatPr defaultRowHeight="15"/>
  <cols>
    <col min="1" max="4" width="16.85546875" customWidth="1"/>
  </cols>
  <sheetData>
    <row r="1" spans="1:2">
      <c r="A1" s="24" t="s">
        <v>119</v>
      </c>
      <c r="B1" s="1" t="s">
        <v>120</v>
      </c>
    </row>
    <row r="3" spans="1:2">
      <c r="A3" s="27">
        <v>1</v>
      </c>
      <c r="B3" t="s">
        <v>121</v>
      </c>
    </row>
    <row r="4" spans="1:2">
      <c r="A4" s="27">
        <v>2</v>
      </c>
      <c r="B4" t="s">
        <v>122</v>
      </c>
    </row>
    <row r="5" spans="1:2">
      <c r="A5" s="27">
        <v>3</v>
      </c>
      <c r="B5" t="s">
        <v>123</v>
      </c>
    </row>
    <row r="6" spans="1:2">
      <c r="A6" s="27">
        <v>4</v>
      </c>
      <c r="B6" t="s">
        <v>124</v>
      </c>
    </row>
    <row r="7" spans="1:2">
      <c r="A7" s="27">
        <v>5</v>
      </c>
      <c r="B7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 Ryan</cp:lastModifiedBy>
  <cp:revision/>
  <dcterms:created xsi:type="dcterms:W3CDTF">2019-02-18T18:31:43Z</dcterms:created>
  <dcterms:modified xsi:type="dcterms:W3CDTF">2019-02-19T21:30:59Z</dcterms:modified>
  <cp:category/>
  <cp:contentStatus/>
</cp:coreProperties>
</file>